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issions de GES" sheetId="1" state="visible" r:id="rId2"/>
    <sheet name="Emissions de polluants" sheetId="2" state="visible" r:id="rId3"/>
    <sheet name="Consommation d'énergie" sheetId="3" state="visible" r:id="rId4"/>
    <sheet name="Prod EnR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<sst xmlns="http://schemas.openxmlformats.org/spreadsheetml/2006/main" count="625" uniqueCount="96">
  <si>
    <t xml:space="preserve">Département du Rhône</t>
  </si>
  <si>
    <t xml:space="preserve">Métropole de Lyon</t>
  </si>
  <si>
    <t xml:space="preserve">Aire d'attraction de Lyon</t>
  </si>
  <si>
    <t xml:space="preserve">Évolution des émissions de GES par secteur depuis 2015 (p7)</t>
  </si>
  <si>
    <t xml:space="preserve">Évolution des émissions de GES par secteur depuis 2015 (p14)</t>
  </si>
  <si>
    <t xml:space="preserve">Évolution des émissions de GES par secteur depuis 2015 (p21)</t>
  </si>
  <si>
    <t xml:space="preserve">secteur</t>
  </si>
  <si>
    <t xml:space="preserve">année</t>
  </si>
  <si>
    <t xml:space="preserve">valeur (kteqCO2)</t>
  </si>
  <si>
    <t xml:space="preserve">répartition (en %)</t>
  </si>
  <si>
    <t xml:space="preserve">Agriculture, sylviculture et aquaculture</t>
  </si>
  <si>
    <t xml:space="preserve">Industrie et gestion des déchets</t>
  </si>
  <si>
    <t xml:space="preserve">Résidentiel</t>
  </si>
  <si>
    <t xml:space="preserve">Tertiaire</t>
  </si>
  <si>
    <t xml:space="preserve">Transports</t>
  </si>
  <si>
    <t xml:space="preserve">TOTAL</t>
  </si>
  <si>
    <t xml:space="preserve">Évolution des émissions de GES par habitant (p7)</t>
  </si>
  <si>
    <t xml:space="preserve">Évolution des émissions de GES par habitant (p14)</t>
  </si>
  <si>
    <t xml:space="preserve">Évolution des émissions de GES par habitant (p21)</t>
  </si>
  <si>
    <t xml:space="preserve">Année</t>
  </si>
  <si>
    <t xml:space="preserve">Nombre habitants</t>
  </si>
  <si>
    <r>
      <rPr>
        <b val="true"/>
        <sz val="11"/>
        <color rgb="FF0D0D0D"/>
        <rFont val="Calibri"/>
        <family val="2"/>
        <charset val="1"/>
      </rPr>
      <t xml:space="preserve">Emissions par habitant 
</t>
    </r>
    <r>
      <rPr>
        <sz val="10"/>
        <color rgb="FF0D0D0D"/>
        <rFont val="Calibri"/>
        <family val="2"/>
        <charset val="1"/>
      </rPr>
      <t xml:space="preserve">(en teqCO2/hab)</t>
    </r>
  </si>
  <si>
    <t xml:space="preserve">Source des émissions de GES en 2020 (p7)</t>
  </si>
  <si>
    <t xml:space="preserve">Source des émissions de GES en 2020 (p14)</t>
  </si>
  <si>
    <t xml:space="preserve">Source des émissions de GES en 2020 (p21)</t>
  </si>
  <si>
    <t xml:space="preserve">énergie</t>
  </si>
  <si>
    <t xml:space="preserve">valeur</t>
  </si>
  <si>
    <t xml:space="preserve">Non énergétique</t>
  </si>
  <si>
    <t xml:space="preserve">Énergies fossiles</t>
  </si>
  <si>
    <t xml:space="preserve">Autres</t>
  </si>
  <si>
    <t xml:space="preserve">Évolution des émissions de polluants (p6)</t>
  </si>
  <si>
    <t xml:space="preserve">Évolution des émissions de polluants (p13)</t>
  </si>
  <si>
    <t xml:space="preserve">Évolution des émissions de polluants (p20)</t>
  </si>
  <si>
    <t xml:space="preserve">polluant</t>
  </si>
  <si>
    <t xml:space="preserve">valeur (en t)</t>
  </si>
  <si>
    <t xml:space="preserve">SOx</t>
  </si>
  <si>
    <t xml:space="preserve">COVNM</t>
  </si>
  <si>
    <t xml:space="preserve">NH3 </t>
  </si>
  <si>
    <t xml:space="preserve">NOx </t>
  </si>
  <si>
    <t xml:space="preserve">PM10</t>
  </si>
  <si>
    <t xml:space="preserve">PM2.5</t>
  </si>
  <si>
    <t xml:space="preserve">Émissions de polluants atmosphériques par secteur (hors branche énergie) en 2020 (p6)</t>
  </si>
  <si>
    <t xml:space="preserve">Émissions de polluants atmosphériques par secteur (hors branche énergie) en 2020 (p13)</t>
  </si>
  <si>
    <t xml:space="preserve">Émissions de polluants atmosphériques par secteur (hors branche énergie) en 2020 (p20)</t>
  </si>
  <si>
    <t xml:space="preserve">secteur </t>
  </si>
  <si>
    <t xml:space="preserve">Industrie et Gestion des déchets</t>
  </si>
  <si>
    <t xml:space="preserve">Habitat</t>
  </si>
  <si>
    <t xml:space="preserve">NH3</t>
  </si>
  <si>
    <t xml:space="preserve">NOx</t>
  </si>
  <si>
    <t xml:space="preserve">Émissions de polluants atmosphériques par source en 2020 (p6)</t>
  </si>
  <si>
    <t xml:space="preserve">Émissions de polluants atmosphériques par source en 2020 (p13)</t>
  </si>
  <si>
    <t xml:space="preserve">Émissions de polluants atmosphériques par source en 2020 (p20)</t>
  </si>
  <si>
    <t xml:space="preserve">EnRt</t>
  </si>
  <si>
    <t xml:space="preserve">Produits pétroliers</t>
  </si>
  <si>
    <t xml:space="preserve">SO2</t>
  </si>
  <si>
    <t xml:space="preserve">Évolution de la consommation d'énergie finale par secteur depuis 2015 (p9)</t>
  </si>
  <si>
    <t xml:space="preserve">Évolution de la consommation d'énergie finale par secteur depuis 2015 (p16)</t>
  </si>
  <si>
    <t xml:space="preserve">Évolution de la consommation d'énergie finale par secteur depuis 2015 (p23)</t>
  </si>
  <si>
    <t xml:space="preserve">valeur (en GWh)</t>
  </si>
  <si>
    <t xml:space="preserve">Consommation d'énergie finale par habitant (p9)</t>
  </si>
  <si>
    <t xml:space="preserve">Consommation d'énergie finale par habitant (p16)</t>
  </si>
  <si>
    <t xml:space="preserve">Consommation d'énergie finale par habitant (p23)</t>
  </si>
  <si>
    <t xml:space="preserve">Conso/hab (en MWh)</t>
  </si>
  <si>
    <t xml:space="preserve">Mix énergétique en 2020 (p9)</t>
  </si>
  <si>
    <t xml:space="preserve">Mix énergétique en 2020 (p16)</t>
  </si>
  <si>
    <t xml:space="preserve">Mix énergétique en 2020 (p23)</t>
  </si>
  <si>
    <t xml:space="preserve">Électricité</t>
  </si>
  <si>
    <t xml:space="preserve">Évolution de la production d'énergie renouvelable (p10)</t>
  </si>
  <si>
    <t xml:space="preserve">Évolution de la production d'énergie renouvelable (p17)</t>
  </si>
  <si>
    <t xml:space="preserve">Évolution de la production d'énergie renouvelable (p24)</t>
  </si>
  <si>
    <t xml:space="preserve">filière</t>
  </si>
  <si>
    <t xml:space="preserve">évolution</t>
  </si>
  <si>
    <t xml:space="preserve">biogaz</t>
  </si>
  <si>
    <t xml:space="preserve">bois energie</t>
  </si>
  <si>
    <t xml:space="preserve">eolien</t>
  </si>
  <si>
    <t xml:space="preserve">hydro-électricité*</t>
  </si>
  <si>
    <t xml:space="preserve">pompes à chaleur</t>
  </si>
  <si>
    <t xml:space="preserve">solaire PV</t>
  </si>
  <si>
    <t xml:space="preserve">solaire thermique</t>
  </si>
  <si>
    <t xml:space="preserve">déchets</t>
  </si>
  <si>
    <t xml:space="preserve">ND</t>
  </si>
  <si>
    <t xml:space="preserve">TOTAL </t>
  </si>
  <si>
    <t xml:space="preserve">Production d'énergie renouvelable par filière en 2020 (p10)</t>
  </si>
  <si>
    <t xml:space="preserve">Production d'énergie renouvelable par filière en 2020 (p17)</t>
  </si>
  <si>
    <t xml:space="preserve">Production d'énergie renouvelable par filière en 2020 (p24)</t>
  </si>
  <si>
    <t xml:space="preserve">Part EnR dans la production d'énergie (p10)</t>
  </si>
  <si>
    <t xml:space="preserve">Part EnR dans la production d'énergie (p17)</t>
  </si>
  <si>
    <t xml:space="preserve">Part EnR dans la production d'énergie (p24)</t>
  </si>
  <si>
    <t xml:space="preserve">Production énergie</t>
  </si>
  <si>
    <t xml:space="preserve">Production EnR</t>
  </si>
  <si>
    <t xml:space="preserve">Part EnR dans la consommation d'énergie (p10)</t>
  </si>
  <si>
    <t xml:space="preserve">Part EnR dans la consommation d'énergie (p17)</t>
  </si>
  <si>
    <t xml:space="preserve">Part EnR dans la consommation d'énergie (p24)</t>
  </si>
  <si>
    <t xml:space="preserve">Consommation énergie</t>
  </si>
  <si>
    <t xml:space="preserve">Production ENR</t>
  </si>
  <si>
    <t xml:space="preserve">*prod hydro = prod sans les pompages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</si>
</sst>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_-;\-* #,##0_-;_-* \-??_-;_-@_-"/>
    <numFmt numFmtId="167" formatCode="0"/>
    <numFmt numFmtId="168" formatCode="0\ %"/>
    <numFmt numFmtId="169" formatCode="General"/>
    <numFmt numFmtId="170" formatCode="@"/>
    <numFmt numFmtId="171" formatCode="#,##0"/>
    <numFmt numFmtId="172" formatCode="_-* #,##0.0_-;\-* #,##0.0_-;_-* \-??_-;_-@_-"/>
    <numFmt numFmtId="173" formatCode="_-* #,##0.000_-;\-* #,##0.000_-;_-* \-??_-;_-@_-"/>
    <numFmt numFmtId="174" formatCode="0.00"/>
    <numFmt numFmtId="175" formatCode="0.0"/>
    <numFmt numFmtId="176" formatCode="0.0\ %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2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Lucida Console"/>
      <family val="3"/>
      <charset val="1"/>
    </font>
    <font>
      <sz val="11"/>
      <color rgb="FF000000"/>
      <name val="Lucida Console"/>
      <family val="3"/>
      <charset val="1"/>
    </font>
    <font>
      <b val="true"/>
      <sz val="11"/>
      <color rgb="FF0D0D0D"/>
      <name val="Calibri"/>
      <family val="2"/>
      <charset val="1"/>
    </font>
    <font>
      <sz val="10"/>
      <color rgb="FF0D0D0D"/>
      <name val="Calibri"/>
      <family val="2"/>
      <charset val="1"/>
    </font>
    <font>
      <sz val="11"/>
      <color rgb="FF0D0D0D"/>
      <name val="Calibri"/>
      <family val="2"/>
      <charset val="1"/>
    </font>
    <font>
      <sz val="7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sz val="7"/>
      <color rgb="FF000000"/>
      <name val="DejaVu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6A6F"/>
        <bgColor rgb="FF008080"/>
      </patternFill>
    </fill>
    <fill>
      <patternFill patternType="solid">
        <fgColor rgb="FFB7A73F"/>
        <bgColor rgb="FF99CC00"/>
      </patternFill>
    </fill>
    <fill>
      <patternFill patternType="solid">
        <fgColor rgb="FFF2F2F2"/>
        <bgColor rgb="FFF4F8F9"/>
      </patternFill>
    </fill>
    <fill>
      <patternFill patternType="solid">
        <fgColor rgb="FFE7E6E6"/>
        <bgColor rgb="FFF2F2F2"/>
      </patternFill>
    </fill>
    <fill>
      <patternFill patternType="solid">
        <fgColor rgb="FFFFFFFF"/>
        <bgColor rgb="FFF4F8F9"/>
      </patternFill>
    </fill>
    <fill>
      <patternFill patternType="solid">
        <fgColor rgb="FFF4F8F9"/>
        <bgColor rgb="FFF2F2F2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/>
      <bottom style="medium">
        <color rgb="FFD6DADC"/>
      </bottom>
      <diagonal/>
    </border>
    <border diagonalUp="false" diagonalDown="false">
      <left/>
      <right style="medium">
        <color rgb="FFD6DADC"/>
      </right>
      <top/>
      <bottom style="medium">
        <color rgb="FFD6DADC"/>
      </bottom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8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2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2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2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2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15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6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7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6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5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6" fontId="0" fillId="0" borderId="0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5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8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5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7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A6F"/>
      <rgbColor rgb="FFC0C0C0"/>
      <rgbColor rgb="FF808080"/>
      <rgbColor rgb="FF9999FF"/>
      <rgbColor rgb="FF993366"/>
      <rgbColor rgb="FFF4F8F9"/>
      <rgbColor rgb="FFF2F2F2"/>
      <rgbColor rgb="FF660066"/>
      <rgbColor rgb="FFFF8080"/>
      <rgbColor rgb="FF0066CC"/>
      <rgbColor rgb="FFD6DA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7A73F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9" activeCellId="0" sqref="E9"/>
    </sheetView>
  </sheetViews>
  <sheetFormatPr defaultRowHeight="14.4" zeroHeight="false" outlineLevelRow="0" outlineLevelCol="0"/>
  <cols>
    <col collapsed="false" customWidth="true" hidden="false" outlineLevel="0" max="1" min="1" style="0" width="35.66"/>
    <col collapsed="false" customWidth="true" hidden="false" outlineLevel="0" max="2" min="2" style="0" width="10.56"/>
    <col collapsed="false" customWidth="true" hidden="false" outlineLevel="0" max="3" min="3" style="0" width="16.33"/>
    <col collapsed="false" customWidth="true" hidden="false" outlineLevel="0" max="4" min="4" style="1" width="16.78"/>
    <col collapsed="false" customWidth="true" hidden="false" outlineLevel="0" max="5" min="5" style="0" width="10.56"/>
    <col collapsed="false" customWidth="true" hidden="false" outlineLevel="0" max="6" min="6" style="0" width="36.56"/>
    <col collapsed="false" customWidth="true" hidden="false" outlineLevel="0" max="7" min="7" style="0" width="10.56"/>
    <col collapsed="false" customWidth="true" hidden="false" outlineLevel="0" max="8" min="8" style="0" width="16.33"/>
    <col collapsed="false" customWidth="true" hidden="false" outlineLevel="0" max="9" min="9" style="1" width="17.56"/>
    <col collapsed="false" customWidth="true" hidden="false" outlineLevel="0" max="11" min="10" style="0" width="10.56"/>
    <col collapsed="false" customWidth="true" hidden="false" outlineLevel="0" max="12" min="12" style="0" width="37.11"/>
    <col collapsed="false" customWidth="true" hidden="false" outlineLevel="0" max="13" min="13" style="0" width="10.56"/>
    <col collapsed="false" customWidth="true" hidden="false" outlineLevel="0" max="14" min="14" style="0" width="16.33"/>
    <col collapsed="false" customWidth="true" hidden="false" outlineLevel="0" max="15" min="15" style="1" width="17.33"/>
    <col collapsed="false" customWidth="true" hidden="false" outlineLevel="0" max="1020" min="16" style="0" width="10.56"/>
    <col collapsed="false" customWidth="true" hidden="false" outlineLevel="0" max="1025" min="1021" style="0" width="8.89"/>
  </cols>
  <sheetData>
    <row r="1" customFormat="false" ht="16.2" hidden="false" customHeight="false" outlineLevel="0" collapsed="false">
      <c r="A1" s="2" t="s">
        <v>0</v>
      </c>
      <c r="B1" s="2"/>
      <c r="C1" s="2"/>
      <c r="D1" s="2"/>
      <c r="F1" s="2" t="s">
        <v>1</v>
      </c>
      <c r="G1" s="2"/>
      <c r="H1" s="2"/>
      <c r="I1" s="2"/>
      <c r="L1" s="2" t="s">
        <v>2</v>
      </c>
      <c r="M1" s="2"/>
      <c r="N1" s="2"/>
      <c r="O1" s="2"/>
    </row>
    <row r="2" s="4" customFormat="true" ht="24.6" hidden="false" customHeight="true" outlineLevel="0" collapsed="false">
      <c r="A2" s="3" t="s">
        <v>3</v>
      </c>
      <c r="B2" s="3"/>
      <c r="C2" s="3"/>
      <c r="D2" s="3"/>
      <c r="F2" s="3" t="s">
        <v>4</v>
      </c>
      <c r="G2" s="3"/>
      <c r="H2" s="3"/>
      <c r="I2" s="3"/>
      <c r="L2" s="3" t="s">
        <v>5</v>
      </c>
      <c r="M2" s="3"/>
      <c r="N2" s="3"/>
      <c r="O2" s="3"/>
    </row>
    <row r="3" s="8" customFormat="true" ht="14.4" hidden="false" customHeight="false" outlineLevel="0" collapsed="false">
      <c r="A3" s="5" t="s">
        <v>6</v>
      </c>
      <c r="B3" s="6" t="s">
        <v>7</v>
      </c>
      <c r="C3" s="6" t="s">
        <v>8</v>
      </c>
      <c r="D3" s="7" t="s">
        <v>9</v>
      </c>
      <c r="F3" s="9" t="s">
        <v>6</v>
      </c>
      <c r="G3" s="6" t="s">
        <v>7</v>
      </c>
      <c r="H3" s="6" t="s">
        <v>8</v>
      </c>
      <c r="I3" s="7" t="s">
        <v>9</v>
      </c>
      <c r="K3" s="10"/>
      <c r="L3" s="9" t="s">
        <v>6</v>
      </c>
      <c r="M3" s="6" t="s">
        <v>7</v>
      </c>
      <c r="N3" s="6" t="s">
        <v>8</v>
      </c>
      <c r="O3" s="7" t="s">
        <v>9</v>
      </c>
    </row>
    <row r="4" customFormat="false" ht="14.4" hidden="false" customHeight="false" outlineLevel="0" collapsed="false">
      <c r="A4" s="11" t="s">
        <v>10</v>
      </c>
      <c r="B4" s="12" t="n">
        <v>2015</v>
      </c>
      <c r="C4" s="13" t="n">
        <v>420</v>
      </c>
      <c r="D4" s="14"/>
      <c r="F4" s="11" t="s">
        <v>10</v>
      </c>
      <c r="G4" s="12" t="n">
        <v>2015</v>
      </c>
      <c r="H4" s="13" t="n">
        <v>21</v>
      </c>
      <c r="I4" s="14"/>
      <c r="K4" s="15"/>
      <c r="L4" s="11" t="s">
        <v>10</v>
      </c>
      <c r="M4" s="12" t="n">
        <v>2015</v>
      </c>
      <c r="N4" s="16" t="n">
        <v>589.24810813</v>
      </c>
      <c r="O4" s="14"/>
    </row>
    <row r="5" customFormat="false" ht="14.4" hidden="false" customHeight="false" outlineLevel="0" collapsed="false">
      <c r="A5" s="17" t="s">
        <v>11</v>
      </c>
      <c r="B5" s="12" t="n">
        <v>2015</v>
      </c>
      <c r="C5" s="13" t="n">
        <v>478</v>
      </c>
      <c r="D5" s="14"/>
      <c r="F5" s="17" t="s">
        <v>11</v>
      </c>
      <c r="G5" s="12" t="n">
        <v>2015</v>
      </c>
      <c r="H5" s="13" t="n">
        <f aca="false">24+868</f>
        <v>892</v>
      </c>
      <c r="I5" s="14"/>
      <c r="K5" s="15"/>
      <c r="L5" s="17" t="s">
        <v>11</v>
      </c>
      <c r="M5" s="12" t="n">
        <v>2015</v>
      </c>
      <c r="N5" s="16" t="n">
        <v>2234.94435681</v>
      </c>
      <c r="O5" s="14"/>
    </row>
    <row r="6" customFormat="false" ht="14.4" hidden="false" customHeight="false" outlineLevel="0" collapsed="false">
      <c r="A6" s="17" t="s">
        <v>12</v>
      </c>
      <c r="B6" s="12" t="n">
        <v>2015</v>
      </c>
      <c r="C6" s="13" t="n">
        <v>499</v>
      </c>
      <c r="D6" s="14"/>
      <c r="F6" s="17" t="s">
        <v>12</v>
      </c>
      <c r="G6" s="12" t="n">
        <v>2015</v>
      </c>
      <c r="H6" s="13" t="n">
        <v>1358</v>
      </c>
      <c r="I6" s="14"/>
      <c r="K6" s="15"/>
      <c r="L6" s="17" t="s">
        <v>12</v>
      </c>
      <c r="M6" s="12" t="n">
        <v>2015</v>
      </c>
      <c r="N6" s="16" t="n">
        <v>2205.3796897</v>
      </c>
      <c r="O6" s="14"/>
    </row>
    <row r="7" customFormat="false" ht="14.4" hidden="false" customHeight="false" outlineLevel="0" collapsed="false">
      <c r="A7" s="17" t="s">
        <v>13</v>
      </c>
      <c r="B7" s="12" t="n">
        <v>2015</v>
      </c>
      <c r="C7" s="13" t="n">
        <v>219</v>
      </c>
      <c r="D7" s="14"/>
      <c r="F7" s="17" t="s">
        <v>13</v>
      </c>
      <c r="G7" s="12" t="n">
        <v>2015</v>
      </c>
      <c r="H7" s="13" t="n">
        <v>927</v>
      </c>
      <c r="I7" s="14"/>
      <c r="K7" s="15"/>
      <c r="L7" s="17" t="s">
        <v>13</v>
      </c>
      <c r="M7" s="12" t="n">
        <v>2015</v>
      </c>
      <c r="N7" s="16" t="n">
        <v>1271.0776341</v>
      </c>
      <c r="O7" s="14"/>
    </row>
    <row r="8" customFormat="false" ht="14.4" hidden="false" customHeight="false" outlineLevel="0" collapsed="false">
      <c r="A8" s="17" t="s">
        <v>14</v>
      </c>
      <c r="B8" s="12" t="n">
        <v>2015</v>
      </c>
      <c r="C8" s="13" t="n">
        <f aca="false">1352+122</f>
        <v>1474</v>
      </c>
      <c r="D8" s="14"/>
      <c r="E8" s="18"/>
      <c r="F8" s="17" t="s">
        <v>14</v>
      </c>
      <c r="G8" s="12" t="n">
        <v>2015</v>
      </c>
      <c r="H8" s="13" t="n">
        <f aca="false">1775+16</f>
        <v>1791</v>
      </c>
      <c r="I8" s="14"/>
      <c r="K8" s="15"/>
      <c r="L8" s="17" t="s">
        <v>14</v>
      </c>
      <c r="M8" s="12" t="n">
        <v>2015</v>
      </c>
      <c r="N8" s="16" t="n">
        <v>4568.2011093</v>
      </c>
      <c r="O8" s="14"/>
    </row>
    <row r="9" customFormat="false" ht="14.4" hidden="false" customHeight="false" outlineLevel="0" collapsed="false">
      <c r="A9" s="17" t="s">
        <v>15</v>
      </c>
      <c r="B9" s="12" t="n">
        <v>2015</v>
      </c>
      <c r="C9" s="13" t="n">
        <f aca="false">SUM(C4:C8)</f>
        <v>3090</v>
      </c>
      <c r="D9" s="14"/>
      <c r="E9" s="18"/>
      <c r="F9" s="17" t="s">
        <v>15</v>
      </c>
      <c r="G9" s="12" t="n">
        <v>2015</v>
      </c>
      <c r="H9" s="13" t="n">
        <f aca="false">SUM(H4:H8)</f>
        <v>4989</v>
      </c>
      <c r="I9" s="14"/>
      <c r="K9" s="15"/>
      <c r="L9" s="17" t="s">
        <v>15</v>
      </c>
      <c r="M9" s="12" t="n">
        <v>2015</v>
      </c>
      <c r="N9" s="16" t="n">
        <f aca="false">SUM(N4:N8)</f>
        <v>10868.85089804</v>
      </c>
      <c r="O9" s="14"/>
    </row>
    <row r="10" customFormat="false" ht="14.4" hidden="false" customHeight="false" outlineLevel="0" collapsed="false">
      <c r="A10" s="11" t="s">
        <v>10</v>
      </c>
      <c r="B10" s="12" t="n">
        <v>2020</v>
      </c>
      <c r="C10" s="13" t="n">
        <v>424</v>
      </c>
      <c r="D10" s="19" t="n">
        <f aca="false">C10/SUM($C$10:$C$14)*100</f>
        <v>15.435020021842</v>
      </c>
      <c r="F10" s="11" t="s">
        <v>10</v>
      </c>
      <c r="G10" s="12" t="n">
        <v>2020</v>
      </c>
      <c r="H10" s="13" t="n">
        <v>23</v>
      </c>
      <c r="I10" s="19" t="n">
        <f aca="false">H10/SUM($H$10:$H$14)*100</f>
        <v>0.545540796963947</v>
      </c>
      <c r="K10" s="20"/>
      <c r="L10" s="11" t="s">
        <v>10</v>
      </c>
      <c r="M10" s="12" t="n">
        <v>2020</v>
      </c>
      <c r="N10" s="16" t="n">
        <v>605.286315907485</v>
      </c>
      <c r="O10" s="19" t="n">
        <f aca="false">N10/SUM(N$10:N$14)*100</f>
        <v>6.40976715213681</v>
      </c>
      <c r="P10" s="21"/>
    </row>
    <row r="11" customFormat="false" ht="14.4" hidden="false" customHeight="false" outlineLevel="0" collapsed="false">
      <c r="A11" s="17" t="s">
        <v>11</v>
      </c>
      <c r="B11" s="12" t="n">
        <v>2020</v>
      </c>
      <c r="C11" s="13" t="n">
        <f aca="false">414+62</f>
        <v>476</v>
      </c>
      <c r="D11" s="19" t="n">
        <f aca="false">C11/SUM($C$10:$C$14)*100</f>
        <v>17.3279941754641</v>
      </c>
      <c r="E11" s="21"/>
      <c r="F11" s="17" t="s">
        <v>11</v>
      </c>
      <c r="G11" s="12" t="n">
        <v>2020</v>
      </c>
      <c r="H11" s="13" t="n">
        <f aca="false">45+775</f>
        <v>820</v>
      </c>
      <c r="I11" s="19" t="n">
        <f aca="false">H11/SUM($H$10:$H$14)*100</f>
        <v>19.449715370019</v>
      </c>
      <c r="K11" s="15"/>
      <c r="L11" s="17" t="s">
        <v>11</v>
      </c>
      <c r="M11" s="12" t="n">
        <v>2020</v>
      </c>
      <c r="N11" s="16" t="n">
        <v>2099.29695659277</v>
      </c>
      <c r="O11" s="19" t="n">
        <f aca="false">N11/SUM(N$10:N$14)*100</f>
        <v>22.2308093233117</v>
      </c>
      <c r="P11" s="21"/>
    </row>
    <row r="12" customFormat="false" ht="14.4" hidden="false" customHeight="false" outlineLevel="0" collapsed="false">
      <c r="A12" s="17" t="s">
        <v>12</v>
      </c>
      <c r="B12" s="12" t="n">
        <v>2020</v>
      </c>
      <c r="C12" s="13" t="n">
        <v>424</v>
      </c>
      <c r="D12" s="19" t="n">
        <f aca="false">C12/SUM($C$10:$C$14)*100</f>
        <v>15.435020021842</v>
      </c>
      <c r="F12" s="17" t="s">
        <v>12</v>
      </c>
      <c r="G12" s="12" t="n">
        <v>2020</v>
      </c>
      <c r="H12" s="13" t="n">
        <v>1109</v>
      </c>
      <c r="I12" s="19" t="n">
        <f aca="false">H12/SUM($H$10:$H$14)*100</f>
        <v>26.3045540796964</v>
      </c>
      <c r="K12" s="15"/>
      <c r="L12" s="17" t="s">
        <v>12</v>
      </c>
      <c r="M12" s="12" t="n">
        <v>2020</v>
      </c>
      <c r="N12" s="16" t="n">
        <v>1835.53</v>
      </c>
      <c r="O12" s="19" t="n">
        <f aca="false">N12/SUM(N$10:N$14)*100</f>
        <v>19.437610914964</v>
      </c>
      <c r="P12" s="21"/>
    </row>
    <row r="13" customFormat="false" ht="14.4" hidden="false" customHeight="false" outlineLevel="0" collapsed="false">
      <c r="A13" s="17" t="s">
        <v>13</v>
      </c>
      <c r="B13" s="12" t="n">
        <v>2020</v>
      </c>
      <c r="C13" s="13" t="n">
        <v>217</v>
      </c>
      <c r="D13" s="19" t="n">
        <f aca="false">C13/SUM($C$10:$C$14)*100</f>
        <v>7.89952675646159</v>
      </c>
      <c r="F13" s="17" t="s">
        <v>13</v>
      </c>
      <c r="G13" s="12" t="n">
        <v>2020</v>
      </c>
      <c r="H13" s="13" t="n">
        <v>834</v>
      </c>
      <c r="I13" s="19" t="n">
        <f aca="false">H13/SUM($H$10:$H$14)*100</f>
        <v>19.7817836812144</v>
      </c>
      <c r="K13" s="15"/>
      <c r="L13" s="17" t="s">
        <v>13</v>
      </c>
      <c r="M13" s="12" t="n">
        <v>2020</v>
      </c>
      <c r="N13" s="16" t="n">
        <v>1181.896</v>
      </c>
      <c r="O13" s="19" t="n">
        <f aca="false">N13/SUM(N$10:N$14)*100</f>
        <v>12.5158589562428</v>
      </c>
      <c r="P13" s="21"/>
    </row>
    <row r="14" customFormat="false" ht="14.4" hidden="false" customHeight="false" outlineLevel="0" collapsed="false">
      <c r="A14" s="17" t="s">
        <v>14</v>
      </c>
      <c r="B14" s="12" t="n">
        <v>2020</v>
      </c>
      <c r="C14" s="13" t="n">
        <f aca="false">1128+78</f>
        <v>1206</v>
      </c>
      <c r="D14" s="19" t="n">
        <f aca="false">C14/SUM($C$10:$C$14)*100</f>
        <v>43.9024390243903</v>
      </c>
      <c r="E14" s="18"/>
      <c r="F14" s="17" t="s">
        <v>14</v>
      </c>
      <c r="G14" s="12" t="n">
        <v>2020</v>
      </c>
      <c r="H14" s="13" t="n">
        <f aca="false">1418+12</f>
        <v>1430</v>
      </c>
      <c r="I14" s="19" t="n">
        <f aca="false">H14/SUM($H$10:$H$14)*100</f>
        <v>33.9184060721063</v>
      </c>
      <c r="K14" s="15"/>
      <c r="L14" s="17" t="s">
        <v>14</v>
      </c>
      <c r="M14" s="12" t="n">
        <v>2020</v>
      </c>
      <c r="N14" s="16" t="n">
        <v>3721.178</v>
      </c>
      <c r="O14" s="19" t="n">
        <f aca="false">N14/SUM(N$10:N$14)*100</f>
        <v>39.4059536533448</v>
      </c>
      <c r="P14" s="21"/>
    </row>
    <row r="15" customFormat="false" ht="15" hidden="false" customHeight="false" outlineLevel="0" collapsed="false">
      <c r="A15" s="22" t="s">
        <v>15</v>
      </c>
      <c r="B15" s="23" t="n">
        <v>2020</v>
      </c>
      <c r="C15" s="24" t="n">
        <f aca="false">SUM(C10:C14)</f>
        <v>2747</v>
      </c>
      <c r="D15" s="25"/>
      <c r="F15" s="22" t="s">
        <v>15</v>
      </c>
      <c r="G15" s="23" t="n">
        <v>2020</v>
      </c>
      <c r="H15" s="24" t="n">
        <f aca="false">SUM(H10:H14)</f>
        <v>4216</v>
      </c>
      <c r="I15" s="25"/>
      <c r="K15" s="15"/>
      <c r="L15" s="22" t="s">
        <v>15</v>
      </c>
      <c r="M15" s="23" t="n">
        <v>2020</v>
      </c>
      <c r="N15" s="26" t="n">
        <f aca="false">SUM(N10:N14)</f>
        <v>9443.18727250025</v>
      </c>
      <c r="O15" s="25"/>
      <c r="P15" s="21"/>
    </row>
    <row r="16" customFormat="false" ht="15" hidden="false" customHeight="false" outlineLevel="0" collapsed="false">
      <c r="K16" s="15"/>
    </row>
    <row r="17" customFormat="false" ht="20.4" hidden="false" customHeight="true" outlineLevel="0" collapsed="false">
      <c r="A17" s="3" t="s">
        <v>16</v>
      </c>
      <c r="B17" s="3"/>
      <c r="C17" s="3"/>
      <c r="F17" s="3" t="s">
        <v>17</v>
      </c>
      <c r="G17" s="3"/>
      <c r="H17" s="3"/>
      <c r="K17" s="27"/>
      <c r="L17" s="3" t="s">
        <v>18</v>
      </c>
      <c r="M17" s="3"/>
      <c r="N17" s="3"/>
    </row>
    <row r="18" customFormat="false" ht="42.6" hidden="false" customHeight="false" outlineLevel="0" collapsed="false">
      <c r="A18" s="28" t="s">
        <v>19</v>
      </c>
      <c r="B18" s="29" t="s">
        <v>20</v>
      </c>
      <c r="C18" s="30" t="s">
        <v>21</v>
      </c>
      <c r="F18" s="28" t="s">
        <v>19</v>
      </c>
      <c r="G18" s="29" t="s">
        <v>20</v>
      </c>
      <c r="H18" s="30" t="s">
        <v>21</v>
      </c>
      <c r="L18" s="28" t="s">
        <v>19</v>
      </c>
      <c r="M18" s="29" t="s">
        <v>20</v>
      </c>
      <c r="N18" s="30" t="s">
        <v>21</v>
      </c>
      <c r="P18" s="15"/>
    </row>
    <row r="19" customFormat="false" ht="14.4" hidden="false" customHeight="false" outlineLevel="0" collapsed="false">
      <c r="A19" s="31" t="n">
        <v>2015</v>
      </c>
      <c r="B19" s="32" t="n">
        <v>451317</v>
      </c>
      <c r="C19" s="33" t="n">
        <f aca="false">SUM(C4:C8)/B19*1000</f>
        <v>6.84662886618497</v>
      </c>
      <c r="D19" s="34"/>
      <c r="F19" s="31" t="n">
        <v>2015</v>
      </c>
      <c r="G19" s="32" t="n">
        <v>1370678</v>
      </c>
      <c r="H19" s="35" t="n">
        <f aca="false">SUM(H4:H8)/G19*1000</f>
        <v>3.63980453469013</v>
      </c>
      <c r="I19" s="21"/>
      <c r="J19" s="36"/>
      <c r="L19" s="31" t="n">
        <v>2015</v>
      </c>
      <c r="M19" s="37" t="n">
        <v>2195752</v>
      </c>
      <c r="N19" s="35" t="n">
        <f aca="false">SUM(N4:N8)/M19*1000</f>
        <v>4.94994466498949</v>
      </c>
      <c r="O19" s="38"/>
      <c r="P19" s="15"/>
    </row>
    <row r="20" customFormat="false" ht="15" hidden="false" customHeight="false" outlineLevel="0" collapsed="false">
      <c r="A20" s="39" t="n">
        <v>2020</v>
      </c>
      <c r="B20" s="40" t="n">
        <v>464176</v>
      </c>
      <c r="C20" s="41" t="n">
        <f aca="false">SUM(C10:C14)/B20*1000</f>
        <v>5.91801385681293</v>
      </c>
      <c r="D20" s="42"/>
      <c r="F20" s="39" t="n">
        <v>2020</v>
      </c>
      <c r="G20" s="40" t="n">
        <v>1411571</v>
      </c>
      <c r="H20" s="43" t="n">
        <f aca="false">SUM(H10:H14)/G20*1000</f>
        <v>2.98674313938158</v>
      </c>
      <c r="I20" s="21"/>
      <c r="L20" s="39" t="n">
        <v>2020</v>
      </c>
      <c r="M20" s="40" t="n">
        <v>2280845</v>
      </c>
      <c r="N20" s="43" t="n">
        <f aca="false">SUM(N10:N14)/M20*1000</f>
        <v>4.14021438216988</v>
      </c>
      <c r="O20" s="21"/>
      <c r="P20" s="15"/>
    </row>
    <row r="21" customFormat="false" ht="15" hidden="false" customHeight="false" outlineLevel="0" collapsed="false">
      <c r="P21" s="15"/>
    </row>
    <row r="22" customFormat="false" ht="19.8" hidden="false" customHeight="true" outlineLevel="0" collapsed="false">
      <c r="A22" s="3" t="s">
        <v>22</v>
      </c>
      <c r="B22" s="3"/>
      <c r="C22" s="3"/>
      <c r="D22" s="3"/>
      <c r="F22" s="3" t="s">
        <v>23</v>
      </c>
      <c r="G22" s="3"/>
      <c r="H22" s="3"/>
      <c r="I22" s="3"/>
      <c r="L22" s="3" t="s">
        <v>24</v>
      </c>
      <c r="M22" s="3"/>
      <c r="N22" s="3"/>
      <c r="O22" s="3"/>
    </row>
    <row r="23" customFormat="false" ht="14.4" hidden="false" customHeight="false" outlineLevel="0" collapsed="false">
      <c r="A23" s="9" t="s">
        <v>25</v>
      </c>
      <c r="B23" s="6" t="s">
        <v>7</v>
      </c>
      <c r="C23" s="6" t="s">
        <v>26</v>
      </c>
      <c r="D23" s="7" t="s">
        <v>9</v>
      </c>
      <c r="F23" s="9" t="s">
        <v>25</v>
      </c>
      <c r="G23" s="6" t="s">
        <v>7</v>
      </c>
      <c r="H23" s="6" t="s">
        <v>26</v>
      </c>
      <c r="I23" s="7" t="s">
        <v>9</v>
      </c>
      <c r="L23" s="9" t="s">
        <v>25</v>
      </c>
      <c r="M23" s="6" t="s">
        <v>7</v>
      </c>
      <c r="N23" s="6" t="s">
        <v>26</v>
      </c>
      <c r="O23" s="7" t="s">
        <v>9</v>
      </c>
    </row>
    <row r="24" customFormat="false" ht="14.4" hidden="false" customHeight="false" outlineLevel="0" collapsed="false">
      <c r="A24" s="11" t="s">
        <v>27</v>
      </c>
      <c r="B24" s="12" t="n">
        <v>2020</v>
      </c>
      <c r="C24" s="16" t="n">
        <v>580.2401066</v>
      </c>
      <c r="D24" s="19" t="n">
        <f aca="false">(C24/SUM(C24:C26))*100</f>
        <v>21.1294693257543</v>
      </c>
      <c r="F24" s="11" t="s">
        <v>27</v>
      </c>
      <c r="G24" s="12" t="n">
        <v>2020</v>
      </c>
      <c r="H24" s="16" t="n">
        <v>273.689219</v>
      </c>
      <c r="I24" s="19" t="n">
        <f aca="false">(H24/SUM(H24:H26))*100</f>
        <v>6.49322280895018</v>
      </c>
      <c r="L24" s="11" t="s">
        <v>27</v>
      </c>
      <c r="M24" s="12" t="n">
        <v>2020</v>
      </c>
      <c r="N24" s="16" t="n">
        <v>1361.830389442</v>
      </c>
      <c r="O24" s="44" t="n">
        <f aca="false">(N24/SUM(N24:N26))*100</f>
        <v>14.4225458379651</v>
      </c>
    </row>
    <row r="25" customFormat="false" ht="14.4" hidden="false" customHeight="false" outlineLevel="0" collapsed="false">
      <c r="A25" s="17" t="s">
        <v>28</v>
      </c>
      <c r="B25" s="12" t="n">
        <v>2020</v>
      </c>
      <c r="C25" s="16" t="n">
        <v>1965.867995</v>
      </c>
      <c r="D25" s="19" t="n">
        <f aca="false">(C25/SUM(C24:C26))*100</f>
        <v>71.5871705977565</v>
      </c>
      <c r="F25" s="17" t="s">
        <v>28</v>
      </c>
      <c r="G25" s="12" t="n">
        <v>2020</v>
      </c>
      <c r="H25" s="16" t="n">
        <v>3398.99361</v>
      </c>
      <c r="I25" s="19" t="n">
        <f aca="false">(H25/SUM(H24:H26))*100</f>
        <v>80.6404538570001</v>
      </c>
      <c r="L25" s="17" t="s">
        <v>28</v>
      </c>
      <c r="M25" s="12" t="n">
        <v>2020</v>
      </c>
      <c r="N25" s="16" t="n">
        <v>7095.1062566</v>
      </c>
      <c r="O25" s="19" t="n">
        <f aca="false">(N25/SUM(N24:N26))*100</f>
        <v>75.1411453323313</v>
      </c>
    </row>
    <row r="26" customFormat="false" ht="15" hidden="false" customHeight="false" outlineLevel="0" collapsed="false">
      <c r="A26" s="22" t="s">
        <v>29</v>
      </c>
      <c r="B26" s="23" t="n">
        <v>2020</v>
      </c>
      <c r="C26" s="26" t="n">
        <v>200.0096435</v>
      </c>
      <c r="D26" s="45" t="n">
        <f aca="false">(C26/SUM(C24:C26))*100</f>
        <v>7.28336007648924</v>
      </c>
      <c r="F26" s="22" t="s">
        <v>29</v>
      </c>
      <c r="G26" s="23" t="n">
        <v>2020</v>
      </c>
      <c r="H26" s="26" t="n">
        <v>542.315286</v>
      </c>
      <c r="I26" s="45" t="n">
        <f aca="false">(H26/SUM(H24:H26))*100</f>
        <v>12.8663233340497</v>
      </c>
      <c r="L26" s="22" t="s">
        <v>29</v>
      </c>
      <c r="M26" s="23" t="n">
        <v>2020</v>
      </c>
      <c r="N26" s="26" t="n">
        <v>985.4350735</v>
      </c>
      <c r="O26" s="45" t="n">
        <f aca="false">(N26/SUM(N24:N26))*100</f>
        <v>10.4363088297036</v>
      </c>
    </row>
  </sheetData>
  <mergeCells count="12">
    <mergeCell ref="A1:D1"/>
    <mergeCell ref="F1:I1"/>
    <mergeCell ref="L1:O1"/>
    <mergeCell ref="A2:D2"/>
    <mergeCell ref="F2:I2"/>
    <mergeCell ref="L2:O2"/>
    <mergeCell ref="A17:C17"/>
    <mergeCell ref="F17:H17"/>
    <mergeCell ref="L17:N17"/>
    <mergeCell ref="A22:D22"/>
    <mergeCell ref="F22:I22"/>
    <mergeCell ref="L22:O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35" activeCellId="0" sqref="B35"/>
    </sheetView>
  </sheetViews>
  <sheetFormatPr defaultRowHeight="14.4" zeroHeight="false" outlineLevelRow="0" outlineLevelCol="0"/>
  <cols>
    <col collapsed="false" customWidth="true" hidden="false" outlineLevel="0" max="1" min="1" style="8" width="17.67"/>
    <col collapsed="false" customWidth="true" hidden="false" outlineLevel="0" max="2" min="2" style="8" width="36.66"/>
    <col collapsed="false" customWidth="true" hidden="false" outlineLevel="0" max="3" min="3" style="8" width="12.56"/>
    <col collapsed="false" customWidth="true" hidden="false" outlineLevel="0" max="4" min="4" style="8" width="10.56"/>
    <col collapsed="false" customWidth="true" hidden="false" outlineLevel="0" max="5" min="5" style="8" width="17.67"/>
    <col collapsed="false" customWidth="true" hidden="false" outlineLevel="0" max="6" min="6" style="8" width="34.78"/>
    <col collapsed="false" customWidth="true" hidden="false" outlineLevel="0" max="7" min="7" style="8" width="15.66"/>
    <col collapsed="false" customWidth="true" hidden="false" outlineLevel="0" max="8" min="8" style="8" width="10.56"/>
    <col collapsed="false" customWidth="true" hidden="false" outlineLevel="0" max="9" min="9" style="8" width="19.89"/>
    <col collapsed="false" customWidth="true" hidden="false" outlineLevel="0" max="10" min="10" style="8" width="35.56"/>
    <col collapsed="false" customWidth="true" hidden="false" outlineLevel="0" max="11" min="11" style="8" width="16.67"/>
    <col collapsed="false" customWidth="true" hidden="false" outlineLevel="0" max="1010" min="12" style="8" width="10.56"/>
    <col collapsed="false" customWidth="true" hidden="false" outlineLevel="0" max="1025" min="1011" style="8" width="8.89"/>
  </cols>
  <sheetData>
    <row r="1" customFormat="false" ht="16.2" hidden="false" customHeight="false" outlineLevel="0" collapsed="false">
      <c r="A1" s="46" t="s">
        <v>0</v>
      </c>
      <c r="B1" s="46"/>
      <c r="C1" s="46"/>
      <c r="E1" s="2" t="s">
        <v>1</v>
      </c>
      <c r="F1" s="2"/>
      <c r="G1" s="2"/>
      <c r="I1" s="2" t="s">
        <v>2</v>
      </c>
      <c r="J1" s="2"/>
      <c r="K1" s="2"/>
    </row>
    <row r="2" customFormat="false" ht="14.4" hidden="false" customHeight="false" outlineLevel="0" collapsed="false">
      <c r="A2" s="47" t="s">
        <v>30</v>
      </c>
      <c r="B2" s="47"/>
      <c r="C2" s="47"/>
      <c r="E2" s="3" t="s">
        <v>31</v>
      </c>
      <c r="F2" s="3"/>
      <c r="G2" s="3"/>
      <c r="I2" s="3" t="s">
        <v>32</v>
      </c>
      <c r="J2" s="3"/>
      <c r="K2" s="3"/>
    </row>
    <row r="3" customFormat="false" ht="14.4" hidden="false" customHeight="false" outlineLevel="0" collapsed="false">
      <c r="A3" s="5" t="s">
        <v>7</v>
      </c>
      <c r="B3" s="48" t="s">
        <v>33</v>
      </c>
      <c r="C3" s="49" t="s">
        <v>34</v>
      </c>
      <c r="E3" s="5" t="s">
        <v>7</v>
      </c>
      <c r="F3" s="48" t="s">
        <v>33</v>
      </c>
      <c r="G3" s="49" t="s">
        <v>34</v>
      </c>
      <c r="I3" s="5" t="s">
        <v>7</v>
      </c>
      <c r="J3" s="48" t="s">
        <v>33</v>
      </c>
      <c r="K3" s="49" t="s">
        <v>34</v>
      </c>
    </row>
    <row r="4" customFormat="false" ht="14.4" hidden="false" customHeight="false" outlineLevel="0" collapsed="false">
      <c r="A4" s="50" t="n">
        <v>2005</v>
      </c>
      <c r="B4" s="51" t="s">
        <v>35</v>
      </c>
      <c r="C4" s="52" t="n">
        <v>1070.8985</v>
      </c>
      <c r="E4" s="50" t="n">
        <v>2005</v>
      </c>
      <c r="F4" s="51" t="s">
        <v>35</v>
      </c>
      <c r="G4" s="52" t="n">
        <v>10075.7325</v>
      </c>
      <c r="I4" s="50" t="n">
        <v>2005</v>
      </c>
      <c r="J4" s="51" t="s">
        <v>35</v>
      </c>
      <c r="K4" s="52" t="n">
        <v>12104.612</v>
      </c>
    </row>
    <row r="5" customFormat="false" ht="14.4" hidden="false" customHeight="false" outlineLevel="0" collapsed="false">
      <c r="A5" s="50" t="n">
        <v>2015</v>
      </c>
      <c r="B5" s="51" t="s">
        <v>36</v>
      </c>
      <c r="C5" s="52" t="n">
        <v>5702.1181</v>
      </c>
      <c r="E5" s="50" t="n">
        <v>2015</v>
      </c>
      <c r="F5" s="51" t="s">
        <v>36</v>
      </c>
      <c r="G5" s="52" t="n">
        <v>10253.063</v>
      </c>
      <c r="I5" s="50" t="n">
        <v>2015</v>
      </c>
      <c r="J5" s="51" t="s">
        <v>36</v>
      </c>
      <c r="K5" s="52" t="n">
        <v>20760.642</v>
      </c>
    </row>
    <row r="6" customFormat="false" ht="14.4" hidden="false" customHeight="false" outlineLevel="0" collapsed="false">
      <c r="A6" s="50" t="n">
        <v>2015</v>
      </c>
      <c r="B6" s="51" t="s">
        <v>37</v>
      </c>
      <c r="C6" s="52" t="n">
        <v>3979.7208</v>
      </c>
      <c r="E6" s="50" t="n">
        <v>2015</v>
      </c>
      <c r="F6" s="51" t="s">
        <v>37</v>
      </c>
      <c r="G6" s="52" t="n">
        <v>524.2765</v>
      </c>
      <c r="I6" s="50" t="n">
        <v>2015</v>
      </c>
      <c r="J6" s="51" t="s">
        <v>37</v>
      </c>
      <c r="K6" s="52" t="n">
        <v>7790.836</v>
      </c>
    </row>
    <row r="7" customFormat="false" ht="14.4" hidden="false" customHeight="false" outlineLevel="0" collapsed="false">
      <c r="A7" s="50" t="n">
        <v>2015</v>
      </c>
      <c r="B7" s="51" t="s">
        <v>38</v>
      </c>
      <c r="C7" s="52" t="n">
        <v>8293.5551</v>
      </c>
      <c r="E7" s="50" t="n">
        <v>2015</v>
      </c>
      <c r="F7" s="51" t="s">
        <v>38</v>
      </c>
      <c r="G7" s="52" t="n">
        <v>11582.9218</v>
      </c>
      <c r="I7" s="50" t="n">
        <v>2015</v>
      </c>
      <c r="J7" s="51" t="s">
        <v>38</v>
      </c>
      <c r="K7" s="52" t="n">
        <v>27345.396</v>
      </c>
    </row>
    <row r="8" customFormat="false" ht="14.4" hidden="false" customHeight="false" outlineLevel="0" collapsed="false">
      <c r="A8" s="50" t="n">
        <v>2015</v>
      </c>
      <c r="B8" s="51" t="s">
        <v>39</v>
      </c>
      <c r="C8" s="52" t="n">
        <v>1948.9637</v>
      </c>
      <c r="E8" s="50" t="n">
        <v>2015</v>
      </c>
      <c r="F8" s="51" t="s">
        <v>39</v>
      </c>
      <c r="G8" s="52" t="n">
        <v>1821.7918</v>
      </c>
      <c r="I8" s="50" t="n">
        <v>2015</v>
      </c>
      <c r="J8" s="51" t="s">
        <v>39</v>
      </c>
      <c r="K8" s="52" t="n">
        <v>5446.015</v>
      </c>
    </row>
    <row r="9" customFormat="false" ht="14.4" hidden="false" customHeight="false" outlineLevel="0" collapsed="false">
      <c r="A9" s="50" t="n">
        <v>2015</v>
      </c>
      <c r="B9" s="51" t="s">
        <v>40</v>
      </c>
      <c r="C9" s="52" t="n">
        <v>1568.8938</v>
      </c>
      <c r="E9" s="50" t="n">
        <v>2015</v>
      </c>
      <c r="F9" s="51" t="s">
        <v>40</v>
      </c>
      <c r="G9" s="52" t="n">
        <v>1569.0565</v>
      </c>
      <c r="I9" s="50" t="n">
        <v>2015</v>
      </c>
      <c r="J9" s="51" t="s">
        <v>40</v>
      </c>
      <c r="K9" s="52" t="n">
        <v>4350.867</v>
      </c>
    </row>
    <row r="10" customFormat="false" ht="14.4" hidden="false" customHeight="false" outlineLevel="0" collapsed="false">
      <c r="A10" s="50" t="n">
        <v>2020</v>
      </c>
      <c r="B10" s="51" t="s">
        <v>35</v>
      </c>
      <c r="C10" s="52" t="n">
        <v>365.0151</v>
      </c>
      <c r="D10" s="21"/>
      <c r="E10" s="50" t="n">
        <v>2020</v>
      </c>
      <c r="F10" s="51" t="s">
        <v>35</v>
      </c>
      <c r="G10" s="52" t="n">
        <v>1609.9022</v>
      </c>
      <c r="H10" s="21"/>
      <c r="I10" s="50" t="n">
        <v>2020</v>
      </c>
      <c r="J10" s="51" t="s">
        <v>35</v>
      </c>
      <c r="K10" s="52" t="n">
        <v>2276.226</v>
      </c>
      <c r="L10" s="21"/>
    </row>
    <row r="11" customFormat="false" ht="14.4" hidden="false" customHeight="false" outlineLevel="0" collapsed="false">
      <c r="A11" s="50" t="n">
        <v>2020</v>
      </c>
      <c r="B11" s="51" t="s">
        <v>36</v>
      </c>
      <c r="C11" s="52" t="n">
        <v>4457.5827</v>
      </c>
      <c r="D11" s="21"/>
      <c r="E11" s="50" t="n">
        <v>2020</v>
      </c>
      <c r="F11" s="51" t="s">
        <v>36</v>
      </c>
      <c r="G11" s="52" t="n">
        <v>8086.536</v>
      </c>
      <c r="H11" s="21"/>
      <c r="I11" s="50" t="n">
        <v>2020</v>
      </c>
      <c r="J11" s="51" t="s">
        <v>36</v>
      </c>
      <c r="K11" s="52" t="n">
        <v>16953.019</v>
      </c>
      <c r="L11" s="21"/>
    </row>
    <row r="12" customFormat="false" ht="14.4" hidden="false" customHeight="false" outlineLevel="0" collapsed="false">
      <c r="A12" s="50" t="n">
        <v>2020</v>
      </c>
      <c r="B12" s="51" t="s">
        <v>37</v>
      </c>
      <c r="C12" s="52" t="n">
        <v>3942.787</v>
      </c>
      <c r="D12" s="21"/>
      <c r="E12" s="50" t="n">
        <v>2020</v>
      </c>
      <c r="F12" s="51" t="s">
        <v>37</v>
      </c>
      <c r="G12" s="52" t="n">
        <v>515.0417</v>
      </c>
      <c r="H12" s="21"/>
      <c r="I12" s="50" t="n">
        <v>2020</v>
      </c>
      <c r="J12" s="51" t="s">
        <v>37</v>
      </c>
      <c r="K12" s="52" t="n">
        <v>7719.767</v>
      </c>
      <c r="L12" s="21"/>
    </row>
    <row r="13" customFormat="false" ht="14.4" hidden="false" customHeight="false" outlineLevel="0" collapsed="false">
      <c r="A13" s="50" t="n">
        <v>2020</v>
      </c>
      <c r="B13" s="51" t="s">
        <v>38</v>
      </c>
      <c r="C13" s="52" t="n">
        <v>5991.8487</v>
      </c>
      <c r="D13" s="21"/>
      <c r="E13" s="50" t="n">
        <v>2020</v>
      </c>
      <c r="F13" s="51" t="s">
        <v>38</v>
      </c>
      <c r="G13" s="52" t="n">
        <v>7571.7686</v>
      </c>
      <c r="H13" s="21"/>
      <c r="I13" s="50" t="n">
        <v>2020</v>
      </c>
      <c r="J13" s="51" t="s">
        <v>38</v>
      </c>
      <c r="K13" s="52" t="n">
        <v>19034.876</v>
      </c>
      <c r="L13" s="21"/>
    </row>
    <row r="14" customFormat="false" ht="14.4" hidden="false" customHeight="false" outlineLevel="0" collapsed="false">
      <c r="A14" s="50" t="n">
        <v>2020</v>
      </c>
      <c r="B14" s="51" t="s">
        <v>39</v>
      </c>
      <c r="C14" s="52" t="n">
        <v>1625.4491</v>
      </c>
      <c r="D14" s="21"/>
      <c r="E14" s="50" t="n">
        <v>2020</v>
      </c>
      <c r="F14" s="51" t="s">
        <v>39</v>
      </c>
      <c r="G14" s="52" t="n">
        <v>1359.7869</v>
      </c>
      <c r="H14" s="21"/>
      <c r="I14" s="50" t="n">
        <v>2020</v>
      </c>
      <c r="J14" s="51" t="s">
        <v>39</v>
      </c>
      <c r="K14" s="52" t="n">
        <v>4398.585</v>
      </c>
      <c r="L14" s="21"/>
    </row>
    <row r="15" customFormat="false" ht="15" hidden="false" customHeight="false" outlineLevel="0" collapsed="false">
      <c r="A15" s="53" t="n">
        <v>2020</v>
      </c>
      <c r="B15" s="54" t="s">
        <v>40</v>
      </c>
      <c r="C15" s="55" t="n">
        <v>1273.4949</v>
      </c>
      <c r="D15" s="21"/>
      <c r="E15" s="53" t="n">
        <v>2020</v>
      </c>
      <c r="F15" s="54" t="s">
        <v>40</v>
      </c>
      <c r="G15" s="55" t="n">
        <v>1187.1613</v>
      </c>
      <c r="H15" s="21"/>
      <c r="I15" s="53" t="n">
        <v>2020</v>
      </c>
      <c r="J15" s="54" t="s">
        <v>40</v>
      </c>
      <c r="K15" s="55" t="n">
        <v>3433.061</v>
      </c>
      <c r="L15" s="21"/>
    </row>
    <row r="16" customFormat="false" ht="14.4" hidden="false" customHeight="false" outlineLevel="0" collapsed="false">
      <c r="A16" s="56"/>
      <c r="C16" s="57"/>
      <c r="E16" s="56"/>
      <c r="G16" s="56"/>
      <c r="I16" s="56"/>
      <c r="K16" s="56"/>
    </row>
    <row r="17" customFormat="false" ht="15" hidden="false" customHeight="false" outlineLevel="0" collapsed="false">
      <c r="A17" s="58"/>
      <c r="B17" s="58"/>
      <c r="C17" s="58"/>
      <c r="E17" s="58"/>
      <c r="F17" s="58"/>
      <c r="G17" s="58"/>
      <c r="I17" s="58"/>
      <c r="J17" s="58"/>
      <c r="K17" s="58"/>
    </row>
    <row r="18" customFormat="false" ht="29.4" hidden="false" customHeight="true" outlineLevel="0" collapsed="false">
      <c r="A18" s="59" t="s">
        <v>41</v>
      </c>
      <c r="B18" s="59"/>
      <c r="C18" s="59"/>
      <c r="E18" s="59" t="s">
        <v>42</v>
      </c>
      <c r="F18" s="59"/>
      <c r="G18" s="59"/>
      <c r="I18" s="60" t="s">
        <v>43</v>
      </c>
      <c r="J18" s="60"/>
      <c r="K18" s="60"/>
    </row>
    <row r="19" customFormat="false" ht="14.4" hidden="false" customHeight="false" outlineLevel="0" collapsed="false">
      <c r="A19" s="5" t="s">
        <v>33</v>
      </c>
      <c r="B19" s="48" t="s">
        <v>44</v>
      </c>
      <c r="C19" s="61" t="s">
        <v>34</v>
      </c>
      <c r="E19" s="5" t="s">
        <v>33</v>
      </c>
      <c r="F19" s="48" t="s">
        <v>44</v>
      </c>
      <c r="G19" s="61" t="s">
        <v>34</v>
      </c>
      <c r="I19" s="62" t="s">
        <v>33</v>
      </c>
      <c r="J19" s="63" t="s">
        <v>44</v>
      </c>
      <c r="K19" s="64" t="s">
        <v>34</v>
      </c>
    </row>
    <row r="20" customFormat="false" ht="14.4" hidden="false" customHeight="false" outlineLevel="0" collapsed="false">
      <c r="A20" s="65" t="s">
        <v>36</v>
      </c>
      <c r="B20" s="66" t="s">
        <v>10</v>
      </c>
      <c r="C20" s="67" t="n">
        <v>67.695402</v>
      </c>
      <c r="D20" s="21"/>
      <c r="E20" s="65" t="s">
        <v>36</v>
      </c>
      <c r="F20" s="66" t="s">
        <v>10</v>
      </c>
      <c r="G20" s="67" t="n">
        <v>8.86507647</v>
      </c>
      <c r="H20" s="57"/>
      <c r="I20" s="65" t="s">
        <v>36</v>
      </c>
      <c r="J20" s="66" t="s">
        <v>10</v>
      </c>
      <c r="K20" s="68" t="n">
        <v>75.40906</v>
      </c>
    </row>
    <row r="21" customFormat="false" ht="14.4" hidden="false" customHeight="false" outlineLevel="0" collapsed="false">
      <c r="A21" s="65" t="s">
        <v>36</v>
      </c>
      <c r="B21" s="66" t="s">
        <v>14</v>
      </c>
      <c r="C21" s="67" t="n">
        <v>281.846592</v>
      </c>
      <c r="D21" s="21"/>
      <c r="E21" s="65" t="s">
        <v>36</v>
      </c>
      <c r="F21" s="66" t="s">
        <v>14</v>
      </c>
      <c r="G21" s="67" t="n">
        <v>452.55227364</v>
      </c>
      <c r="H21" s="57"/>
      <c r="I21" s="65" t="s">
        <v>36</v>
      </c>
      <c r="J21" s="66" t="s">
        <v>14</v>
      </c>
      <c r="K21" s="68" t="n">
        <v>970.459214</v>
      </c>
    </row>
    <row r="22" customFormat="false" ht="14.4" hidden="false" customHeight="false" outlineLevel="0" collapsed="false">
      <c r="A22" s="65" t="s">
        <v>36</v>
      </c>
      <c r="B22" s="69" t="s">
        <v>45</v>
      </c>
      <c r="C22" s="67" t="n">
        <v>890.081955</v>
      </c>
      <c r="D22" s="21"/>
      <c r="E22" s="65" t="s">
        <v>36</v>
      </c>
      <c r="F22" s="69" t="s">
        <v>45</v>
      </c>
      <c r="G22" s="67" t="n">
        <v>2139.51666826</v>
      </c>
      <c r="H22" s="57"/>
      <c r="I22" s="65" t="s">
        <v>36</v>
      </c>
      <c r="J22" s="69" t="s">
        <v>45</v>
      </c>
      <c r="K22" s="68" t="n">
        <v>4760.489767</v>
      </c>
    </row>
    <row r="23" customFormat="false" ht="14.4" hidden="false" customHeight="false" outlineLevel="0" collapsed="false">
      <c r="A23" s="65" t="s">
        <v>36</v>
      </c>
      <c r="B23" s="66" t="s">
        <v>46</v>
      </c>
      <c r="C23" s="67" t="n">
        <v>3112.867163</v>
      </c>
      <c r="D23" s="21"/>
      <c r="E23" s="65" t="s">
        <v>36</v>
      </c>
      <c r="F23" s="66" t="s">
        <v>46</v>
      </c>
      <c r="G23" s="67" t="n">
        <v>4519.5994688</v>
      </c>
      <c r="H23" s="21"/>
      <c r="I23" s="65" t="s">
        <v>36</v>
      </c>
      <c r="J23" s="66" t="s">
        <v>46</v>
      </c>
      <c r="K23" s="68" t="n">
        <v>10052.047653</v>
      </c>
      <c r="L23" s="21"/>
    </row>
    <row r="24" customFormat="false" ht="14.4" hidden="false" customHeight="false" outlineLevel="0" collapsed="false">
      <c r="A24" s="65" t="s">
        <v>47</v>
      </c>
      <c r="B24" s="66" t="s">
        <v>10</v>
      </c>
      <c r="C24" s="67" t="n">
        <v>3742.92895</v>
      </c>
      <c r="D24" s="21"/>
      <c r="E24" s="65" t="s">
        <v>47</v>
      </c>
      <c r="F24" s="66" t="s">
        <v>10</v>
      </c>
      <c r="G24" s="67" t="n">
        <v>361.02130612</v>
      </c>
      <c r="H24" s="21"/>
      <c r="I24" s="65" t="s">
        <v>47</v>
      </c>
      <c r="J24" s="66" t="s">
        <v>10</v>
      </c>
      <c r="K24" s="68" t="n">
        <v>7273.047837</v>
      </c>
      <c r="L24" s="21"/>
    </row>
    <row r="25" customFormat="false" ht="14.4" hidden="false" customHeight="false" outlineLevel="0" collapsed="false">
      <c r="A25" s="65" t="s">
        <v>47</v>
      </c>
      <c r="B25" s="69" t="s">
        <v>45</v>
      </c>
      <c r="C25" s="67" t="n">
        <v>69.231762</v>
      </c>
      <c r="D25" s="21"/>
      <c r="E25" s="65" t="s">
        <v>47</v>
      </c>
      <c r="F25" s="69" t="s">
        <v>45</v>
      </c>
      <c r="G25" s="67" t="n">
        <v>11.94985851</v>
      </c>
      <c r="H25" s="21"/>
      <c r="I25" s="65" t="s">
        <v>47</v>
      </c>
      <c r="J25" s="69" t="s">
        <v>45</v>
      </c>
      <c r="K25" s="68" t="n">
        <v>68.521799</v>
      </c>
      <c r="L25" s="21"/>
    </row>
    <row r="26" customFormat="false" ht="14.4" hidden="false" customHeight="false" outlineLevel="0" collapsed="false">
      <c r="A26" s="65" t="s">
        <v>47</v>
      </c>
      <c r="B26" s="66" t="s">
        <v>46</v>
      </c>
      <c r="C26" s="67" t="n">
        <v>91.15699</v>
      </c>
      <c r="D26" s="21"/>
      <c r="E26" s="65" t="s">
        <v>47</v>
      </c>
      <c r="F26" s="66" t="s">
        <v>46</v>
      </c>
      <c r="G26" s="67" t="n">
        <v>90.74374687</v>
      </c>
      <c r="H26" s="21"/>
      <c r="I26" s="65" t="s">
        <v>47</v>
      </c>
      <c r="J26" s="66" t="s">
        <v>46</v>
      </c>
      <c r="K26" s="68" t="n">
        <v>248.402954</v>
      </c>
      <c r="L26" s="21"/>
    </row>
    <row r="27" customFormat="false" ht="14.4" hidden="false" customHeight="false" outlineLevel="0" collapsed="false">
      <c r="A27" s="65" t="s">
        <v>47</v>
      </c>
      <c r="B27" s="66" t="s">
        <v>14</v>
      </c>
      <c r="C27" s="67" t="n">
        <v>38.551222</v>
      </c>
      <c r="D27" s="21"/>
      <c r="E27" s="65" t="s">
        <v>47</v>
      </c>
      <c r="F27" s="66" t="s">
        <v>14</v>
      </c>
      <c r="G27" s="67" t="n">
        <v>39.96970613</v>
      </c>
      <c r="H27" s="21"/>
      <c r="I27" s="65" t="s">
        <v>47</v>
      </c>
      <c r="J27" s="66" t="s">
        <v>14</v>
      </c>
      <c r="K27" s="68" t="n">
        <v>116.191216</v>
      </c>
      <c r="L27" s="21"/>
    </row>
    <row r="28" customFormat="false" ht="14.4" hidden="false" customHeight="false" outlineLevel="0" collapsed="false">
      <c r="A28" s="65" t="s">
        <v>48</v>
      </c>
      <c r="B28" s="66" t="s">
        <v>10</v>
      </c>
      <c r="C28" s="67" t="n">
        <v>1042.463444</v>
      </c>
      <c r="D28" s="21"/>
      <c r="E28" s="65" t="s">
        <v>48</v>
      </c>
      <c r="F28" s="66" t="s">
        <v>10</v>
      </c>
      <c r="G28" s="67" t="n">
        <v>128.79606934</v>
      </c>
      <c r="H28" s="21"/>
      <c r="I28" s="65" t="s">
        <v>48</v>
      </c>
      <c r="J28" s="66" t="s">
        <v>10</v>
      </c>
      <c r="K28" s="68" t="n">
        <v>2233.719626</v>
      </c>
      <c r="L28" s="21"/>
    </row>
    <row r="29" customFormat="false" ht="14.4" hidden="false" customHeight="false" outlineLevel="0" collapsed="false">
      <c r="A29" s="65" t="s">
        <v>48</v>
      </c>
      <c r="B29" s="66" t="s">
        <v>14</v>
      </c>
      <c r="C29" s="67" t="n">
        <v>3457.925738</v>
      </c>
      <c r="D29" s="21"/>
      <c r="E29" s="65" t="s">
        <v>48</v>
      </c>
      <c r="F29" s="66" t="s">
        <v>14</v>
      </c>
      <c r="G29" s="67" t="n">
        <v>4083.17210547</v>
      </c>
      <c r="H29" s="21"/>
      <c r="I29" s="65" t="s">
        <v>48</v>
      </c>
      <c r="J29" s="66" t="s">
        <v>14</v>
      </c>
      <c r="K29" s="68" t="n">
        <v>10900.805782</v>
      </c>
      <c r="L29" s="21"/>
    </row>
    <row r="30" customFormat="false" ht="14.4" hidden="false" customHeight="false" outlineLevel="0" collapsed="false">
      <c r="A30" s="65" t="s">
        <v>48</v>
      </c>
      <c r="B30" s="69" t="s">
        <v>45</v>
      </c>
      <c r="C30" s="67" t="n">
        <v>950.671057</v>
      </c>
      <c r="D30" s="21"/>
      <c r="E30" s="65" t="s">
        <v>48</v>
      </c>
      <c r="F30" s="69" t="s">
        <v>45</v>
      </c>
      <c r="G30" s="67" t="n">
        <v>1197.28602678</v>
      </c>
      <c r="H30" s="21"/>
      <c r="I30" s="65" t="s">
        <v>48</v>
      </c>
      <c r="J30" s="69" t="s">
        <v>45</v>
      </c>
      <c r="K30" s="68" t="n">
        <v>2749.372968</v>
      </c>
      <c r="L30" s="21"/>
    </row>
    <row r="31" customFormat="false" ht="14.4" hidden="false" customHeight="false" outlineLevel="0" collapsed="false">
      <c r="A31" s="65" t="s">
        <v>48</v>
      </c>
      <c r="B31" s="66" t="s">
        <v>46</v>
      </c>
      <c r="C31" s="67" t="n">
        <v>519.758104</v>
      </c>
      <c r="D31" s="21"/>
      <c r="E31" s="65" t="s">
        <v>48</v>
      </c>
      <c r="F31" s="66" t="s">
        <v>46</v>
      </c>
      <c r="G31" s="67" t="n">
        <v>1247.6955986</v>
      </c>
      <c r="H31" s="21"/>
      <c r="I31" s="65" t="s">
        <v>48</v>
      </c>
      <c r="J31" s="66" t="s">
        <v>46</v>
      </c>
      <c r="K31" s="68" t="n">
        <v>2121.548556</v>
      </c>
      <c r="L31" s="21"/>
    </row>
    <row r="32" customFormat="false" ht="14.4" hidden="false" customHeight="false" outlineLevel="0" collapsed="false">
      <c r="A32" s="65" t="s">
        <v>39</v>
      </c>
      <c r="B32" s="66" t="s">
        <v>10</v>
      </c>
      <c r="C32" s="67" t="n">
        <v>229.748067</v>
      </c>
      <c r="D32" s="21"/>
      <c r="E32" s="65" t="s">
        <v>39</v>
      </c>
      <c r="F32" s="66" t="s">
        <v>10</v>
      </c>
      <c r="G32" s="67" t="n">
        <v>37.08388097</v>
      </c>
      <c r="H32" s="21"/>
      <c r="I32" s="65" t="s">
        <v>39</v>
      </c>
      <c r="J32" s="66" t="s">
        <v>10</v>
      </c>
      <c r="K32" s="68" t="n">
        <v>723.68134</v>
      </c>
      <c r="L32" s="21"/>
    </row>
    <row r="33" customFormat="false" ht="14.4" hidden="false" customHeight="false" outlineLevel="0" collapsed="false">
      <c r="A33" s="65" t="s">
        <v>39</v>
      </c>
      <c r="B33" s="66" t="s">
        <v>14</v>
      </c>
      <c r="C33" s="67" t="n">
        <v>230.655559</v>
      </c>
      <c r="D33" s="21"/>
      <c r="E33" s="65" t="s">
        <v>39</v>
      </c>
      <c r="F33" s="66" t="s">
        <v>14</v>
      </c>
      <c r="G33" s="67" t="n">
        <v>279.55882232</v>
      </c>
      <c r="H33" s="21"/>
      <c r="I33" s="65" t="s">
        <v>39</v>
      </c>
      <c r="J33" s="66" t="s">
        <v>14</v>
      </c>
      <c r="K33" s="68" t="n">
        <v>717.34537</v>
      </c>
      <c r="L33" s="21"/>
    </row>
    <row r="34" customFormat="false" ht="14.4" hidden="false" customHeight="false" outlineLevel="0" collapsed="false">
      <c r="A34" s="65" t="s">
        <v>39</v>
      </c>
      <c r="B34" s="69" t="s">
        <v>45</v>
      </c>
      <c r="C34" s="67" t="n">
        <v>225.055414</v>
      </c>
      <c r="D34" s="21"/>
      <c r="E34" s="65" t="s">
        <v>39</v>
      </c>
      <c r="F34" s="69" t="s">
        <v>45</v>
      </c>
      <c r="G34" s="67" t="n">
        <v>172.2238818</v>
      </c>
      <c r="H34" s="21"/>
      <c r="I34" s="65" t="s">
        <v>39</v>
      </c>
      <c r="J34" s="69" t="s">
        <v>45</v>
      </c>
      <c r="K34" s="68" t="n">
        <v>448.041066</v>
      </c>
      <c r="L34" s="21"/>
    </row>
    <row r="35" customFormat="false" ht="14.4" hidden="false" customHeight="false" outlineLevel="0" collapsed="false">
      <c r="A35" s="65" t="s">
        <v>39</v>
      </c>
      <c r="B35" s="66" t="s">
        <v>46</v>
      </c>
      <c r="C35" s="67" t="n">
        <v>939.454718</v>
      </c>
      <c r="D35" s="21"/>
      <c r="E35" s="65" t="s">
        <v>39</v>
      </c>
      <c r="F35" s="66" t="s">
        <v>46</v>
      </c>
      <c r="G35" s="67" t="n">
        <v>846.30772552</v>
      </c>
      <c r="H35" s="21"/>
      <c r="I35" s="65" t="s">
        <v>39</v>
      </c>
      <c r="J35" s="66" t="s">
        <v>46</v>
      </c>
      <c r="K35" s="68" t="n">
        <v>2481.540164</v>
      </c>
      <c r="L35" s="21"/>
    </row>
    <row r="36" customFormat="false" ht="14.4" hidden="false" customHeight="false" outlineLevel="0" collapsed="false">
      <c r="A36" s="65" t="s">
        <v>40</v>
      </c>
      <c r="B36" s="66" t="s">
        <v>10</v>
      </c>
      <c r="C36" s="67" t="n">
        <v>91.908562</v>
      </c>
      <c r="D36" s="21"/>
      <c r="E36" s="65" t="s">
        <v>40</v>
      </c>
      <c r="F36" s="66" t="s">
        <v>10</v>
      </c>
      <c r="G36" s="67" t="n">
        <v>9.39456018</v>
      </c>
      <c r="H36" s="21"/>
      <c r="I36" s="65" t="s">
        <v>40</v>
      </c>
      <c r="J36" s="66" t="s">
        <v>10</v>
      </c>
      <c r="K36" s="68" t="n">
        <v>188.358464</v>
      </c>
      <c r="L36" s="21"/>
    </row>
    <row r="37" customFormat="false" ht="14.4" hidden="false" customHeight="false" outlineLevel="0" collapsed="false">
      <c r="A37" s="65" t="s">
        <v>40</v>
      </c>
      <c r="B37" s="66" t="s">
        <v>14</v>
      </c>
      <c r="C37" s="67" t="n">
        <v>157.56735</v>
      </c>
      <c r="D37" s="21"/>
      <c r="E37" s="65" t="s">
        <v>40</v>
      </c>
      <c r="F37" s="66" t="s">
        <v>14</v>
      </c>
      <c r="G37" s="67" t="n">
        <v>189.28752616</v>
      </c>
      <c r="H37" s="21"/>
      <c r="I37" s="65" t="s">
        <v>40</v>
      </c>
      <c r="J37" s="66" t="s">
        <v>14</v>
      </c>
      <c r="K37" s="68" t="n">
        <v>490.76654</v>
      </c>
      <c r="L37" s="21"/>
    </row>
    <row r="38" customFormat="false" ht="14.4" hidden="false" customHeight="false" outlineLevel="0" collapsed="false">
      <c r="A38" s="65" t="s">
        <v>40</v>
      </c>
      <c r="B38" s="69" t="s">
        <v>45</v>
      </c>
      <c r="C38" s="67" t="n">
        <v>106.239992</v>
      </c>
      <c r="D38" s="21"/>
      <c r="E38" s="65" t="s">
        <v>40</v>
      </c>
      <c r="F38" s="69" t="s">
        <v>45</v>
      </c>
      <c r="G38" s="67" t="n">
        <v>147.9453315</v>
      </c>
      <c r="H38" s="21"/>
      <c r="I38" s="65" t="s">
        <v>40</v>
      </c>
      <c r="J38" s="69" t="s">
        <v>45</v>
      </c>
      <c r="K38" s="68" t="n">
        <v>315.003577</v>
      </c>
      <c r="L38" s="21"/>
    </row>
    <row r="39" customFormat="false" ht="14.4" hidden="false" customHeight="false" outlineLevel="0" collapsed="false">
      <c r="A39" s="65" t="s">
        <v>40</v>
      </c>
      <c r="B39" s="66" t="s">
        <v>46</v>
      </c>
      <c r="C39" s="67" t="n">
        <v>917.442328</v>
      </c>
      <c r="D39" s="21"/>
      <c r="E39" s="65" t="s">
        <v>40</v>
      </c>
      <c r="F39" s="66" t="s">
        <v>46</v>
      </c>
      <c r="G39" s="67" t="n">
        <v>821.98083151</v>
      </c>
      <c r="H39" s="21"/>
      <c r="I39" s="65" t="s">
        <v>40</v>
      </c>
      <c r="J39" s="66" t="s">
        <v>46</v>
      </c>
      <c r="K39" s="68" t="n">
        <v>2418.589544</v>
      </c>
      <c r="L39" s="21"/>
    </row>
    <row r="40" customFormat="false" ht="14.4" hidden="false" customHeight="false" outlineLevel="0" collapsed="false">
      <c r="A40" s="65" t="s">
        <v>35</v>
      </c>
      <c r="B40" s="66" t="s">
        <v>10</v>
      </c>
      <c r="C40" s="67" t="n">
        <v>4.696149</v>
      </c>
      <c r="D40" s="21"/>
      <c r="E40" s="65" t="s">
        <v>35</v>
      </c>
      <c r="F40" s="66" t="s">
        <v>10</v>
      </c>
      <c r="G40" s="67" t="n">
        <v>0.09629266</v>
      </c>
      <c r="H40" s="21"/>
      <c r="I40" s="65" t="s">
        <v>35</v>
      </c>
      <c r="J40" s="66" t="s">
        <v>10</v>
      </c>
      <c r="K40" s="68" t="n">
        <v>3.020708</v>
      </c>
      <c r="L40" s="21"/>
    </row>
    <row r="41" customFormat="false" ht="14.4" hidden="false" customHeight="false" outlineLevel="0" collapsed="false">
      <c r="A41" s="65" t="s">
        <v>35</v>
      </c>
      <c r="B41" s="66" t="s">
        <v>14</v>
      </c>
      <c r="C41" s="67" t="n">
        <v>17.438214</v>
      </c>
      <c r="D41" s="21"/>
      <c r="E41" s="65" t="s">
        <v>35</v>
      </c>
      <c r="F41" s="66" t="s">
        <v>14</v>
      </c>
      <c r="G41" s="67" t="n">
        <v>11.13199695</v>
      </c>
      <c r="H41" s="21"/>
      <c r="I41" s="65" t="s">
        <v>35</v>
      </c>
      <c r="J41" s="66" t="s">
        <v>14</v>
      </c>
      <c r="K41" s="68" t="n">
        <v>40.77974</v>
      </c>
      <c r="L41" s="21"/>
    </row>
    <row r="42" customFormat="false" ht="14.4" hidden="false" customHeight="false" outlineLevel="0" collapsed="false">
      <c r="A42" s="65" t="s">
        <v>35</v>
      </c>
      <c r="B42" s="69" t="s">
        <v>45</v>
      </c>
      <c r="C42" s="67" t="n">
        <v>237.209518</v>
      </c>
      <c r="D42" s="21"/>
      <c r="E42" s="65" t="s">
        <v>35</v>
      </c>
      <c r="F42" s="69" t="s">
        <v>45</v>
      </c>
      <c r="G42" s="67" t="n">
        <v>331.41576789</v>
      </c>
      <c r="H42" s="21"/>
      <c r="I42" s="65" t="s">
        <v>35</v>
      </c>
      <c r="J42" s="69" t="s">
        <v>45</v>
      </c>
      <c r="K42" s="68" t="n">
        <v>783.889664</v>
      </c>
      <c r="L42" s="21"/>
    </row>
    <row r="43" customFormat="false" ht="15" hidden="false" customHeight="false" outlineLevel="0" collapsed="false">
      <c r="A43" s="70" t="s">
        <v>35</v>
      </c>
      <c r="B43" s="71" t="s">
        <v>46</v>
      </c>
      <c r="C43" s="72" t="n">
        <v>102.521044</v>
      </c>
      <c r="E43" s="70" t="s">
        <v>35</v>
      </c>
      <c r="F43" s="71" t="s">
        <v>46</v>
      </c>
      <c r="G43" s="72" t="n">
        <v>162.19218511</v>
      </c>
      <c r="H43" s="57"/>
      <c r="I43" s="70" t="s">
        <v>35</v>
      </c>
      <c r="J43" s="71" t="s">
        <v>46</v>
      </c>
      <c r="K43" s="73" t="n">
        <v>336.307154</v>
      </c>
    </row>
    <row r="44" customFormat="false" ht="15" hidden="false" customHeight="false" outlineLevel="0" collapsed="false">
      <c r="C44" s="74"/>
    </row>
    <row r="45" customFormat="false" ht="15" hidden="false" customHeight="false" outlineLevel="0" collapsed="false">
      <c r="C45" s="75"/>
    </row>
    <row r="46" customFormat="false" ht="28.8" hidden="false" customHeight="true" outlineLevel="0" collapsed="false">
      <c r="A46" s="59" t="s">
        <v>49</v>
      </c>
      <c r="B46" s="59"/>
      <c r="C46" s="59"/>
      <c r="E46" s="59" t="s">
        <v>50</v>
      </c>
      <c r="F46" s="59"/>
      <c r="G46" s="59"/>
      <c r="I46" s="59" t="s">
        <v>51</v>
      </c>
      <c r="J46" s="59"/>
      <c r="K46" s="59"/>
    </row>
    <row r="47" customFormat="false" ht="14.4" hidden="false" customHeight="false" outlineLevel="0" collapsed="false">
      <c r="A47" s="5" t="s">
        <v>25</v>
      </c>
      <c r="B47" s="48" t="s">
        <v>33</v>
      </c>
      <c r="C47" s="49" t="s">
        <v>34</v>
      </c>
      <c r="E47" s="5" t="s">
        <v>25</v>
      </c>
      <c r="F47" s="48" t="s">
        <v>33</v>
      </c>
      <c r="G47" s="49" t="s">
        <v>34</v>
      </c>
      <c r="I47" s="5" t="s">
        <v>25</v>
      </c>
      <c r="J47" s="48" t="s">
        <v>33</v>
      </c>
      <c r="K47" s="49" t="s">
        <v>34</v>
      </c>
    </row>
    <row r="48" customFormat="false" ht="14.4" hidden="false" customHeight="false" outlineLevel="0" collapsed="false">
      <c r="A48" s="11" t="s">
        <v>52</v>
      </c>
      <c r="B48" s="76" t="s">
        <v>36</v>
      </c>
      <c r="C48" s="77" t="n">
        <v>2055.696</v>
      </c>
      <c r="D48" s="21"/>
      <c r="E48" s="11" t="s">
        <v>27</v>
      </c>
      <c r="F48" s="76" t="s">
        <v>36</v>
      </c>
      <c r="G48" s="77" t="n">
        <v>5129.096</v>
      </c>
      <c r="H48" s="21"/>
      <c r="I48" s="11" t="s">
        <v>27</v>
      </c>
      <c r="J48" s="76" t="s">
        <v>36</v>
      </c>
      <c r="K48" s="77" t="n">
        <v>9300.436</v>
      </c>
      <c r="L48" s="21"/>
    </row>
    <row r="49" customFormat="false" ht="14.4" hidden="false" customHeight="false" outlineLevel="0" collapsed="false">
      <c r="A49" s="17" t="s">
        <v>29</v>
      </c>
      <c r="B49" s="76" t="s">
        <v>36</v>
      </c>
      <c r="C49" s="77" t="n">
        <v>2401.887</v>
      </c>
      <c r="D49" s="21"/>
      <c r="E49" s="17" t="s">
        <v>29</v>
      </c>
      <c r="F49" s="76" t="s">
        <v>36</v>
      </c>
      <c r="G49" s="77" t="n">
        <v>2957.44</v>
      </c>
      <c r="H49" s="21"/>
      <c r="I49" s="17" t="s">
        <v>29</v>
      </c>
      <c r="J49" s="76" t="s">
        <v>36</v>
      </c>
      <c r="K49" s="77" t="n">
        <v>7652.583</v>
      </c>
      <c r="L49" s="21"/>
    </row>
    <row r="50" customFormat="false" ht="14.4" hidden="false" customHeight="false" outlineLevel="0" collapsed="false">
      <c r="A50" s="11" t="s">
        <v>27</v>
      </c>
      <c r="B50" s="76" t="s">
        <v>47</v>
      </c>
      <c r="C50" s="77" t="n">
        <v>3787.1562</v>
      </c>
      <c r="D50" s="21"/>
      <c r="E50" s="11" t="s">
        <v>27</v>
      </c>
      <c r="F50" s="76" t="s">
        <v>47</v>
      </c>
      <c r="G50" s="77" t="n">
        <v>371.862</v>
      </c>
      <c r="H50" s="21"/>
      <c r="I50" s="11" t="s">
        <v>27</v>
      </c>
      <c r="J50" s="76" t="s">
        <v>47</v>
      </c>
      <c r="K50" s="77" t="n">
        <v>7332.5989</v>
      </c>
      <c r="L50" s="21"/>
    </row>
    <row r="51" customFormat="false" ht="14.4" hidden="false" customHeight="false" outlineLevel="0" collapsed="false">
      <c r="A51" s="11" t="s">
        <v>29</v>
      </c>
      <c r="B51" s="76" t="s">
        <v>47</v>
      </c>
      <c r="C51" s="77" t="n">
        <v>155.6308</v>
      </c>
      <c r="D51" s="21"/>
      <c r="E51" s="11" t="s">
        <v>29</v>
      </c>
      <c r="F51" s="76" t="s">
        <v>47</v>
      </c>
      <c r="G51" s="77" t="n">
        <v>143.1797</v>
      </c>
      <c r="H51" s="21"/>
      <c r="I51" s="11" t="s">
        <v>29</v>
      </c>
      <c r="J51" s="76" t="s">
        <v>47</v>
      </c>
      <c r="K51" s="77" t="n">
        <v>387.3682</v>
      </c>
      <c r="L51" s="21"/>
    </row>
    <row r="52" customFormat="false" ht="14.4" hidden="false" customHeight="false" outlineLevel="0" collapsed="false">
      <c r="A52" s="11" t="s">
        <v>53</v>
      </c>
      <c r="B52" s="76" t="s">
        <v>48</v>
      </c>
      <c r="C52" s="77" t="n">
        <v>4118.566</v>
      </c>
      <c r="D52" s="21"/>
      <c r="E52" s="11" t="s">
        <v>53</v>
      </c>
      <c r="F52" s="76" t="s">
        <v>48</v>
      </c>
      <c r="G52" s="77" t="n">
        <v>4998.401</v>
      </c>
      <c r="H52" s="21"/>
      <c r="I52" s="11" t="s">
        <v>53</v>
      </c>
      <c r="J52" s="76" t="s">
        <v>48</v>
      </c>
      <c r="K52" s="77" t="n">
        <v>12941.699</v>
      </c>
      <c r="L52" s="21"/>
    </row>
    <row r="53" customFormat="false" ht="14.4" hidden="false" customHeight="false" outlineLevel="0" collapsed="false">
      <c r="A53" s="11" t="s">
        <v>29</v>
      </c>
      <c r="B53" s="76" t="s">
        <v>48</v>
      </c>
      <c r="C53" s="77" t="n">
        <v>1873.282</v>
      </c>
      <c r="D53" s="21"/>
      <c r="E53" s="11" t="s">
        <v>29</v>
      </c>
      <c r="F53" s="76" t="s">
        <v>48</v>
      </c>
      <c r="G53" s="77" t="n">
        <v>2573.368</v>
      </c>
      <c r="H53" s="21"/>
      <c r="I53" s="11" t="s">
        <v>29</v>
      </c>
      <c r="J53" s="76" t="s">
        <v>48</v>
      </c>
      <c r="K53" s="77" t="n">
        <v>6093.177</v>
      </c>
      <c r="L53" s="21"/>
    </row>
    <row r="54" customFormat="false" ht="14.4" hidden="false" customHeight="false" outlineLevel="0" collapsed="false">
      <c r="A54" s="11" t="s">
        <v>53</v>
      </c>
      <c r="B54" s="76" t="s">
        <v>54</v>
      </c>
      <c r="C54" s="77" t="n">
        <v>94.39443</v>
      </c>
      <c r="D54" s="21"/>
      <c r="E54" s="11" t="s">
        <v>27</v>
      </c>
      <c r="F54" s="76" t="s">
        <v>54</v>
      </c>
      <c r="G54" s="77" t="n">
        <v>795.9393</v>
      </c>
      <c r="H54" s="21"/>
      <c r="I54" s="11" t="s">
        <v>27</v>
      </c>
      <c r="J54" s="76" t="s">
        <v>54</v>
      </c>
      <c r="K54" s="77" t="n">
        <v>990.3738</v>
      </c>
      <c r="L54" s="21"/>
    </row>
    <row r="55" customFormat="false" ht="14.4" hidden="false" customHeight="false" outlineLevel="0" collapsed="false">
      <c r="A55" s="11" t="s">
        <v>29</v>
      </c>
      <c r="B55" s="76" t="s">
        <v>54</v>
      </c>
      <c r="C55" s="77" t="n">
        <v>270.62071</v>
      </c>
      <c r="D55" s="21"/>
      <c r="E55" s="11" t="s">
        <v>29</v>
      </c>
      <c r="F55" s="76" t="s">
        <v>54</v>
      </c>
      <c r="G55" s="77" t="n">
        <v>813.9629</v>
      </c>
      <c r="H55" s="21"/>
      <c r="I55" s="11" t="s">
        <v>29</v>
      </c>
      <c r="J55" s="76" t="s">
        <v>54</v>
      </c>
      <c r="K55" s="77" t="n">
        <v>1285.8518</v>
      </c>
      <c r="L55" s="21"/>
    </row>
    <row r="56" customFormat="false" ht="14.4" hidden="false" customHeight="false" outlineLevel="0" collapsed="false">
      <c r="A56" s="11" t="s">
        <v>52</v>
      </c>
      <c r="B56" s="76" t="s">
        <v>40</v>
      </c>
      <c r="C56" s="77" t="n">
        <v>872.2096</v>
      </c>
      <c r="D56" s="21"/>
      <c r="E56" s="11" t="s">
        <v>52</v>
      </c>
      <c r="F56" s="76" t="s">
        <v>40</v>
      </c>
      <c r="G56" s="77" t="n">
        <v>731.3721</v>
      </c>
      <c r="H56" s="21"/>
      <c r="I56" s="11" t="s">
        <v>52</v>
      </c>
      <c r="J56" s="76" t="s">
        <v>40</v>
      </c>
      <c r="K56" s="77" t="n">
        <v>2247.059</v>
      </c>
      <c r="L56" s="21"/>
    </row>
    <row r="57" customFormat="false" ht="14.4" hidden="false" customHeight="false" outlineLevel="0" collapsed="false">
      <c r="A57" s="11" t="s">
        <v>29</v>
      </c>
      <c r="B57" s="76" t="s">
        <v>40</v>
      </c>
      <c r="C57" s="77" t="n">
        <v>401.2853</v>
      </c>
      <c r="D57" s="21"/>
      <c r="E57" s="11" t="s">
        <v>29</v>
      </c>
      <c r="F57" s="76" t="s">
        <v>40</v>
      </c>
      <c r="G57" s="77" t="n">
        <v>455.7892</v>
      </c>
      <c r="H57" s="21"/>
      <c r="I57" s="11" t="s">
        <v>29</v>
      </c>
      <c r="J57" s="76" t="s">
        <v>40</v>
      </c>
      <c r="K57" s="77" t="n">
        <v>1186.002</v>
      </c>
      <c r="L57" s="21"/>
    </row>
    <row r="58" customFormat="false" ht="14.4" hidden="false" customHeight="false" outlineLevel="0" collapsed="false">
      <c r="A58" s="11" t="s">
        <v>52</v>
      </c>
      <c r="B58" s="76" t="s">
        <v>39</v>
      </c>
      <c r="C58" s="77" t="n">
        <v>891.5644</v>
      </c>
      <c r="D58" s="21"/>
      <c r="E58" s="11" t="s">
        <v>52</v>
      </c>
      <c r="F58" s="76" t="s">
        <v>39</v>
      </c>
      <c r="G58" s="77" t="n">
        <v>748.1519</v>
      </c>
      <c r="H58" s="21"/>
      <c r="I58" s="11" t="s">
        <v>52</v>
      </c>
      <c r="J58" s="76" t="s">
        <v>39</v>
      </c>
      <c r="K58" s="77" t="n">
        <v>2297.594</v>
      </c>
      <c r="L58" s="21"/>
    </row>
    <row r="59" customFormat="false" ht="15" hidden="false" customHeight="false" outlineLevel="0" collapsed="false">
      <c r="A59" s="78" t="s">
        <v>29</v>
      </c>
      <c r="B59" s="79" t="s">
        <v>39</v>
      </c>
      <c r="C59" s="80" t="n">
        <v>733.8847</v>
      </c>
      <c r="E59" s="78" t="s">
        <v>29</v>
      </c>
      <c r="F59" s="79" t="s">
        <v>39</v>
      </c>
      <c r="G59" s="80" t="n">
        <v>611.635</v>
      </c>
      <c r="H59" s="21"/>
      <c r="I59" s="78" t="s">
        <v>29</v>
      </c>
      <c r="J59" s="79" t="s">
        <v>39</v>
      </c>
      <c r="K59" s="80" t="n">
        <v>2100.991</v>
      </c>
    </row>
    <row r="61" customFormat="false" ht="14.4" hidden="false" customHeight="false" outlineLevel="0" collapsed="false">
      <c r="B61" s="81"/>
    </row>
    <row r="62" customFormat="false" ht="15" hidden="false" customHeight="false" outlineLevel="0" collapsed="false">
      <c r="A62" s="82"/>
      <c r="B62" s="83"/>
      <c r="C62" s="84"/>
    </row>
    <row r="63" customFormat="false" ht="15" hidden="false" customHeight="false" outlineLevel="0" collapsed="false">
      <c r="A63" s="82"/>
      <c r="B63" s="83"/>
      <c r="C63" s="84"/>
    </row>
    <row r="64" customFormat="false" ht="15" hidden="false" customHeight="false" outlineLevel="0" collapsed="false">
      <c r="A64" s="82"/>
      <c r="B64" s="83"/>
      <c r="C64" s="84"/>
    </row>
    <row r="65" customFormat="false" ht="15" hidden="false" customHeight="false" outlineLevel="0" collapsed="false">
      <c r="A65" s="82"/>
      <c r="B65" s="83"/>
      <c r="C65" s="84"/>
    </row>
    <row r="66" customFormat="false" ht="15" hidden="false" customHeight="false" outlineLevel="0" collapsed="false">
      <c r="A66" s="82"/>
      <c r="B66" s="83"/>
      <c r="C66" s="84"/>
    </row>
    <row r="67" customFormat="false" ht="15" hidden="false" customHeight="false" outlineLevel="0" collapsed="false">
      <c r="A67" s="82"/>
      <c r="B67" s="83"/>
      <c r="C67" s="84"/>
    </row>
    <row r="68" customFormat="false" ht="15" hidden="false" customHeight="false" outlineLevel="0" collapsed="false">
      <c r="A68" s="82"/>
      <c r="B68" s="83"/>
      <c r="C68" s="84"/>
    </row>
    <row r="69" customFormat="false" ht="15" hidden="false" customHeight="false" outlineLevel="0" collapsed="false">
      <c r="A69" s="82"/>
      <c r="B69" s="83"/>
      <c r="C69" s="84"/>
    </row>
    <row r="70" customFormat="false" ht="15" hidden="false" customHeight="false" outlineLevel="0" collapsed="false">
      <c r="A70" s="82"/>
      <c r="B70" s="85"/>
      <c r="C70" s="74"/>
    </row>
    <row r="71" customFormat="false" ht="15" hidden="false" customHeight="false" outlineLevel="0" collapsed="false">
      <c r="A71" s="82"/>
      <c r="B71" s="85"/>
      <c r="C71" s="74"/>
    </row>
    <row r="72" customFormat="false" ht="15" hidden="false" customHeight="false" outlineLevel="0" collapsed="false">
      <c r="A72" s="82"/>
      <c r="B72" s="85"/>
      <c r="C72" s="74"/>
    </row>
    <row r="73" customFormat="false" ht="15" hidden="false" customHeight="false" outlineLevel="0" collapsed="false">
      <c r="A73" s="82"/>
      <c r="B73" s="85"/>
      <c r="C73" s="74"/>
    </row>
    <row r="74" customFormat="false" ht="15" hidden="false" customHeight="false" outlineLevel="0" collapsed="false">
      <c r="A74" s="82"/>
      <c r="B74" s="85"/>
      <c r="C74" s="74"/>
    </row>
    <row r="75" customFormat="false" ht="15" hidden="false" customHeight="false" outlineLevel="0" collapsed="false">
      <c r="A75" s="82"/>
      <c r="B75" s="85"/>
      <c r="C75" s="74"/>
    </row>
    <row r="76" customFormat="false" ht="15" hidden="false" customHeight="false" outlineLevel="0" collapsed="false">
      <c r="A76" s="82"/>
      <c r="B76" s="85"/>
      <c r="C76" s="74"/>
    </row>
    <row r="77" customFormat="false" ht="15" hidden="false" customHeight="false" outlineLevel="0" collapsed="false">
      <c r="A77" s="82"/>
      <c r="B77" s="85"/>
      <c r="C77" s="74"/>
    </row>
    <row r="78" customFormat="false" ht="15" hidden="false" customHeight="false" outlineLevel="0" collapsed="false">
      <c r="A78" s="82"/>
      <c r="B78" s="85"/>
      <c r="C78" s="74"/>
    </row>
    <row r="79" customFormat="false" ht="15" hidden="false" customHeight="false" outlineLevel="0" collapsed="false">
      <c r="A79" s="82"/>
      <c r="B79" s="85"/>
      <c r="C79" s="74"/>
    </row>
    <row r="80" customFormat="false" ht="15" hidden="false" customHeight="false" outlineLevel="0" collapsed="false">
      <c r="A80" s="82"/>
      <c r="B80" s="85"/>
      <c r="C80" s="74"/>
    </row>
    <row r="81" customFormat="false" ht="15" hidden="false" customHeight="false" outlineLevel="0" collapsed="false">
      <c r="A81" s="82"/>
      <c r="B81" s="85"/>
      <c r="C81" s="74"/>
    </row>
    <row r="82" customFormat="false" ht="15" hidden="false" customHeight="false" outlineLevel="0" collapsed="false">
      <c r="A82" s="82"/>
      <c r="B82" s="85"/>
      <c r="C82" s="74"/>
    </row>
    <row r="83" customFormat="false" ht="15" hidden="false" customHeight="false" outlineLevel="0" collapsed="false">
      <c r="A83" s="82"/>
      <c r="B83" s="85"/>
      <c r="C83" s="74"/>
    </row>
    <row r="84" customFormat="false" ht="15" hidden="false" customHeight="false" outlineLevel="0" collapsed="false">
      <c r="A84" s="82"/>
      <c r="B84" s="85"/>
      <c r="C84" s="74"/>
    </row>
    <row r="85" customFormat="false" ht="15" hidden="false" customHeight="false" outlineLevel="0" collapsed="false">
      <c r="A85" s="82"/>
      <c r="B85" s="85"/>
      <c r="C85" s="74"/>
    </row>
    <row r="86" customFormat="false" ht="15" hidden="false" customHeight="false" outlineLevel="0" collapsed="false">
      <c r="A86" s="82"/>
      <c r="B86" s="85"/>
      <c r="C86" s="74"/>
    </row>
    <row r="87" customFormat="false" ht="15" hidden="false" customHeight="false" outlineLevel="0" collapsed="false">
      <c r="A87" s="82"/>
      <c r="B87" s="85"/>
      <c r="C87" s="74"/>
    </row>
    <row r="88" customFormat="false" ht="15" hidden="false" customHeight="false" outlineLevel="0" collapsed="false">
      <c r="A88" s="82"/>
      <c r="B88" s="85"/>
      <c r="C88" s="74"/>
    </row>
    <row r="89" customFormat="false" ht="15" hidden="false" customHeight="false" outlineLevel="0" collapsed="false">
      <c r="A89" s="82"/>
      <c r="B89" s="85"/>
      <c r="C89" s="74"/>
    </row>
    <row r="90" customFormat="false" ht="15" hidden="false" customHeight="false" outlineLevel="0" collapsed="false">
      <c r="A90" s="82"/>
      <c r="B90" s="85"/>
      <c r="C90" s="74"/>
    </row>
    <row r="91" customFormat="false" ht="15" hidden="false" customHeight="false" outlineLevel="0" collapsed="false">
      <c r="A91" s="82"/>
      <c r="B91" s="85"/>
      <c r="C91" s="74"/>
    </row>
    <row r="92" customFormat="false" ht="15" hidden="false" customHeight="false" outlineLevel="0" collapsed="false">
      <c r="A92" s="82"/>
      <c r="B92" s="85"/>
      <c r="C92" s="74"/>
    </row>
    <row r="93" customFormat="false" ht="15" hidden="false" customHeight="false" outlineLevel="0" collapsed="false">
      <c r="A93" s="82"/>
      <c r="B93" s="85"/>
      <c r="C93" s="74"/>
    </row>
  </sheetData>
  <mergeCells count="12">
    <mergeCell ref="A1:C1"/>
    <mergeCell ref="E1:G1"/>
    <mergeCell ref="I1:K1"/>
    <mergeCell ref="A2:C2"/>
    <mergeCell ref="E2:G2"/>
    <mergeCell ref="I2:K2"/>
    <mergeCell ref="A18:C18"/>
    <mergeCell ref="E18:G18"/>
    <mergeCell ref="I18:K18"/>
    <mergeCell ref="A46:C46"/>
    <mergeCell ref="E46:G46"/>
    <mergeCell ref="I46:K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5" activeCellId="0" sqref="E15"/>
    </sheetView>
  </sheetViews>
  <sheetFormatPr defaultRowHeight="14.4" zeroHeight="false" outlineLevelRow="0" outlineLevelCol="0"/>
  <cols>
    <col collapsed="false" customWidth="true" hidden="false" outlineLevel="0" max="1" min="1" style="8" width="35.77"/>
    <col collapsed="false" customWidth="true" hidden="false" outlineLevel="0" max="2" min="2" style="8" width="10.56"/>
    <col collapsed="false" customWidth="true" hidden="false" outlineLevel="0" max="3" min="3" style="8" width="15.11"/>
    <col collapsed="false" customWidth="true" hidden="false" outlineLevel="0" max="4" min="4" style="8" width="17.44"/>
    <col collapsed="false" customWidth="true" hidden="false" outlineLevel="0" max="5" min="5" style="8" width="10.56"/>
    <col collapsed="false" customWidth="true" hidden="false" outlineLevel="0" max="6" min="6" style="8" width="34.67"/>
    <col collapsed="false" customWidth="true" hidden="false" outlineLevel="0" max="7" min="7" style="8" width="10.56"/>
    <col collapsed="false" customWidth="true" hidden="false" outlineLevel="0" max="8" min="8" style="8" width="14.55"/>
    <col collapsed="false" customWidth="true" hidden="false" outlineLevel="0" max="9" min="9" style="8" width="16.89"/>
    <col collapsed="false" customWidth="true" hidden="false" outlineLevel="0" max="10" min="10" style="8" width="10.56"/>
    <col collapsed="false" customWidth="true" hidden="false" outlineLevel="0" max="11" min="11" style="8" width="35.77"/>
    <col collapsed="false" customWidth="true" hidden="false" outlineLevel="0" max="12" min="12" style="8" width="10.56"/>
    <col collapsed="false" customWidth="true" hidden="false" outlineLevel="0" max="13" min="13" style="8" width="14.34"/>
    <col collapsed="false" customWidth="true" hidden="false" outlineLevel="0" max="14" min="14" style="8" width="18"/>
    <col collapsed="false" customWidth="true" hidden="false" outlineLevel="0" max="1019" min="15" style="8" width="10.56"/>
    <col collapsed="false" customWidth="true" hidden="false" outlineLevel="0" max="1025" min="1020" style="8" width="8.89"/>
  </cols>
  <sheetData>
    <row r="1" customFormat="false" ht="16.2" hidden="false" customHeight="false" outlineLevel="0" collapsed="false">
      <c r="A1" s="86" t="s">
        <v>0</v>
      </c>
      <c r="B1" s="86"/>
      <c r="C1" s="86"/>
      <c r="D1" s="86"/>
      <c r="F1" s="87" t="s">
        <v>1</v>
      </c>
      <c r="G1" s="87"/>
      <c r="H1" s="87"/>
      <c r="I1" s="87"/>
      <c r="K1" s="87" t="s">
        <v>2</v>
      </c>
      <c r="L1" s="87"/>
      <c r="M1" s="87"/>
      <c r="N1" s="87"/>
      <c r="O1" s="81"/>
    </row>
    <row r="2" customFormat="false" ht="31.2" hidden="false" customHeight="true" outlineLevel="0" collapsed="false">
      <c r="A2" s="88" t="s">
        <v>55</v>
      </c>
      <c r="B2" s="89"/>
      <c r="C2" s="89"/>
      <c r="D2" s="90"/>
      <c r="F2" s="91" t="s">
        <v>56</v>
      </c>
      <c r="G2" s="91"/>
      <c r="H2" s="91"/>
      <c r="I2" s="91"/>
      <c r="K2" s="91" t="s">
        <v>57</v>
      </c>
      <c r="L2" s="91"/>
      <c r="M2" s="91"/>
      <c r="N2" s="91"/>
      <c r="O2" s="81"/>
    </row>
    <row r="3" customFormat="false" ht="14.4" hidden="false" customHeight="false" outlineLevel="0" collapsed="false">
      <c r="A3" s="9" t="s">
        <v>6</v>
      </c>
      <c r="B3" s="6" t="s">
        <v>7</v>
      </c>
      <c r="C3" s="6" t="s">
        <v>58</v>
      </c>
      <c r="D3" s="7" t="s">
        <v>9</v>
      </c>
      <c r="F3" s="9" t="s">
        <v>6</v>
      </c>
      <c r="G3" s="6" t="s">
        <v>7</v>
      </c>
      <c r="H3" s="6" t="s">
        <v>58</v>
      </c>
      <c r="I3" s="7" t="s">
        <v>9</v>
      </c>
      <c r="K3" s="9" t="s">
        <v>6</v>
      </c>
      <c r="L3" s="6" t="s">
        <v>7</v>
      </c>
      <c r="M3" s="6" t="s">
        <v>58</v>
      </c>
      <c r="N3" s="7" t="s">
        <v>9</v>
      </c>
      <c r="O3" s="81"/>
    </row>
    <row r="4" customFormat="false" ht="14.4" hidden="false" customHeight="false" outlineLevel="0" collapsed="false">
      <c r="A4" s="11" t="s">
        <v>10</v>
      </c>
      <c r="B4" s="92" t="n">
        <v>2015</v>
      </c>
      <c r="C4" s="51" t="n">
        <v>232</v>
      </c>
      <c r="D4" s="52"/>
      <c r="F4" s="11" t="s">
        <v>10</v>
      </c>
      <c r="G4" s="92" t="n">
        <v>2015</v>
      </c>
      <c r="H4" s="51" t="n">
        <v>21</v>
      </c>
      <c r="I4" s="52"/>
      <c r="K4" s="11" t="s">
        <v>10</v>
      </c>
      <c r="L4" s="92" t="n">
        <v>2015</v>
      </c>
      <c r="M4" s="93" t="n">
        <v>318.937734772</v>
      </c>
      <c r="N4" s="52"/>
      <c r="O4" s="10"/>
    </row>
    <row r="5" customFormat="false" ht="14.4" hidden="false" customHeight="false" outlineLevel="0" collapsed="false">
      <c r="A5" s="17" t="s">
        <v>11</v>
      </c>
      <c r="B5" s="92" t="n">
        <v>2015</v>
      </c>
      <c r="C5" s="51" t="n">
        <f aca="false">1491+68</f>
        <v>1559</v>
      </c>
      <c r="D5" s="52"/>
      <c r="F5" s="17" t="s">
        <v>11</v>
      </c>
      <c r="G5" s="92" t="n">
        <v>2015</v>
      </c>
      <c r="H5" s="51" t="n">
        <f aca="false">322+6024</f>
        <v>6346</v>
      </c>
      <c r="I5" s="52"/>
      <c r="K5" s="17" t="s">
        <v>11</v>
      </c>
      <c r="L5" s="92" t="n">
        <v>2015</v>
      </c>
      <c r="M5" s="93" t="n">
        <v>11566.3254082</v>
      </c>
      <c r="N5" s="52"/>
    </row>
    <row r="6" customFormat="false" ht="14.4" hidden="false" customHeight="false" outlineLevel="0" collapsed="false">
      <c r="A6" s="17" t="s">
        <v>12</v>
      </c>
      <c r="B6" s="92" t="n">
        <v>2015</v>
      </c>
      <c r="C6" s="51" t="n">
        <v>3719</v>
      </c>
      <c r="D6" s="52"/>
      <c r="F6" s="17" t="s">
        <v>12</v>
      </c>
      <c r="G6" s="92" t="n">
        <v>2015</v>
      </c>
      <c r="H6" s="51" t="n">
        <v>8677</v>
      </c>
      <c r="I6" s="52"/>
      <c r="K6" s="17" t="s">
        <v>12</v>
      </c>
      <c r="L6" s="92" t="n">
        <v>2015</v>
      </c>
      <c r="M6" s="93" t="n">
        <v>15091.340736</v>
      </c>
      <c r="N6" s="52"/>
    </row>
    <row r="7" customFormat="false" ht="14.4" hidden="false" customHeight="false" outlineLevel="0" collapsed="false">
      <c r="A7" s="17" t="s">
        <v>13</v>
      </c>
      <c r="B7" s="92" t="n">
        <v>2015</v>
      </c>
      <c r="C7" s="51" t="n">
        <v>1647</v>
      </c>
      <c r="D7" s="52"/>
      <c r="F7" s="17" t="s">
        <v>13</v>
      </c>
      <c r="G7" s="92" t="n">
        <v>2015</v>
      </c>
      <c r="H7" s="51" t="n">
        <v>7385</v>
      </c>
      <c r="I7" s="52"/>
      <c r="K7" s="17" t="s">
        <v>13</v>
      </c>
      <c r="L7" s="92" t="n">
        <v>2015</v>
      </c>
      <c r="M7" s="93" t="n">
        <v>10058.767502</v>
      </c>
      <c r="N7" s="52"/>
      <c r="O7" s="81"/>
    </row>
    <row r="8" customFormat="false" ht="14.4" hidden="false" customHeight="false" outlineLevel="0" collapsed="false">
      <c r="A8" s="17" t="s">
        <v>14</v>
      </c>
      <c r="B8" s="92" t="n">
        <v>2015</v>
      </c>
      <c r="C8" s="93" t="n">
        <v>5973.675</v>
      </c>
      <c r="D8" s="52"/>
      <c r="F8" s="17" t="s">
        <v>14</v>
      </c>
      <c r="G8" s="92" t="n">
        <v>2015</v>
      </c>
      <c r="H8" s="51" t="n">
        <f aca="false">208+7184</f>
        <v>7392</v>
      </c>
      <c r="I8" s="52"/>
      <c r="K8" s="17" t="s">
        <v>14</v>
      </c>
      <c r="L8" s="92" t="n">
        <v>2015</v>
      </c>
      <c r="M8" s="93" t="n">
        <v>18738.226731</v>
      </c>
      <c r="N8" s="52"/>
    </row>
    <row r="9" customFormat="false" ht="14.4" hidden="false" customHeight="false" outlineLevel="0" collapsed="false">
      <c r="A9" s="17" t="s">
        <v>15</v>
      </c>
      <c r="B9" s="92" t="n">
        <v>2015</v>
      </c>
      <c r="C9" s="93" t="n">
        <f aca="false">SUM(C4:C8)</f>
        <v>13130.675</v>
      </c>
      <c r="D9" s="52"/>
      <c r="F9" s="17" t="s">
        <v>15</v>
      </c>
      <c r="G9" s="92" t="n">
        <v>2015</v>
      </c>
      <c r="H9" s="51" t="n">
        <f aca="false">SUM(H4:H8)</f>
        <v>29821</v>
      </c>
      <c r="I9" s="52"/>
      <c r="K9" s="17" t="s">
        <v>15</v>
      </c>
      <c r="L9" s="92" t="n">
        <v>2015</v>
      </c>
      <c r="M9" s="93" t="n">
        <f aca="false">SUM(M4:M8)</f>
        <v>55773.598111972</v>
      </c>
      <c r="N9" s="52"/>
    </row>
    <row r="10" customFormat="false" ht="14.4" hidden="false" customHeight="false" outlineLevel="0" collapsed="false">
      <c r="A10" s="11" t="s">
        <v>10</v>
      </c>
      <c r="B10" s="92" t="n">
        <v>2020</v>
      </c>
      <c r="C10" s="93" t="n">
        <v>248</v>
      </c>
      <c r="D10" s="52" t="n">
        <f aca="false">(C10/(SUM($C$10:$C$14))*100)</f>
        <v>2.06839032527106</v>
      </c>
      <c r="E10" s="21"/>
      <c r="F10" s="11" t="s">
        <v>10</v>
      </c>
      <c r="G10" s="92" t="n">
        <v>2020</v>
      </c>
      <c r="H10" s="93" t="n">
        <v>23</v>
      </c>
      <c r="I10" s="52" t="n">
        <f aca="false">(H10/(SUM(H$10:H$14))*100)</f>
        <v>0.0857537004585959</v>
      </c>
      <c r="J10" s="21"/>
      <c r="K10" s="11" t="s">
        <v>10</v>
      </c>
      <c r="L10" s="92" t="n">
        <v>2020</v>
      </c>
      <c r="M10" s="93" t="n">
        <v>354.072789338</v>
      </c>
      <c r="N10" s="52" t="n">
        <f aca="false">(M10/(SUM(M$10:M$14))*100)</f>
        <v>0.702499484634838</v>
      </c>
      <c r="O10" s="21"/>
    </row>
    <row r="11" customFormat="false" ht="14.4" hidden="false" customHeight="false" outlineLevel="0" collapsed="false">
      <c r="A11" s="17" t="s">
        <v>11</v>
      </c>
      <c r="B11" s="92" t="n">
        <v>2020</v>
      </c>
      <c r="C11" s="93" t="n">
        <f aca="false">63+1397</f>
        <v>1460</v>
      </c>
      <c r="D11" s="52" t="n">
        <f aca="false">(C11/(SUM($C$10:$C$14))*100)</f>
        <v>12.1768140116764</v>
      </c>
      <c r="E11" s="21"/>
      <c r="F11" s="17" t="s">
        <v>11</v>
      </c>
      <c r="G11" s="92" t="n">
        <v>2020</v>
      </c>
      <c r="H11" s="93" t="n">
        <f aca="false">196+5495</f>
        <v>5691</v>
      </c>
      <c r="I11" s="52" t="n">
        <f aca="false">(H11/(SUM(H$10:H$14))*100)</f>
        <v>21.2184482308639</v>
      </c>
      <c r="J11" s="21"/>
      <c r="K11" s="17" t="s">
        <v>11</v>
      </c>
      <c r="L11" s="92" t="n">
        <v>2020</v>
      </c>
      <c r="M11" s="93" t="n">
        <v>10209.3242016</v>
      </c>
      <c r="N11" s="52" t="n">
        <f aca="false">(M11/(SUM(M$10:M$14))*100)</f>
        <v>20.2558490967446</v>
      </c>
      <c r="O11" s="21"/>
    </row>
    <row r="12" customFormat="false" ht="14.4" hidden="false" customHeight="false" outlineLevel="0" collapsed="false">
      <c r="A12" s="17" t="s">
        <v>12</v>
      </c>
      <c r="B12" s="92" t="n">
        <v>2020</v>
      </c>
      <c r="C12" s="93" t="n">
        <v>3567</v>
      </c>
      <c r="D12" s="52" t="n">
        <f aca="false">(C12/(SUM($C$10:$C$14))*100)</f>
        <v>29.7497914929108</v>
      </c>
      <c r="E12" s="21"/>
      <c r="F12" s="17" t="s">
        <v>12</v>
      </c>
      <c r="G12" s="92" t="n">
        <v>2020</v>
      </c>
      <c r="H12" s="93" t="n">
        <v>8587</v>
      </c>
      <c r="I12" s="52" t="n">
        <f aca="false">(H12/(SUM(H$10:H$14))*100)</f>
        <v>32.0159576451288</v>
      </c>
      <c r="J12" s="21"/>
      <c r="K12" s="17" t="s">
        <v>12</v>
      </c>
      <c r="L12" s="92" t="n">
        <v>2020</v>
      </c>
      <c r="M12" s="93" t="n">
        <v>14844.431966</v>
      </c>
      <c r="N12" s="52" t="n">
        <f aca="false">(M12/(SUM(M$10:M$14))*100)</f>
        <v>29.4521525512007</v>
      </c>
      <c r="O12" s="21"/>
    </row>
    <row r="13" customFormat="false" ht="14.4" hidden="false" customHeight="false" outlineLevel="0" collapsed="false">
      <c r="A13" s="17" t="s">
        <v>13</v>
      </c>
      <c r="B13" s="92" t="n">
        <v>2020</v>
      </c>
      <c r="C13" s="93" t="n">
        <v>1676</v>
      </c>
      <c r="D13" s="52" t="n">
        <f aca="false">(C13/(SUM($C$10:$C$14))*100)</f>
        <v>13.9783152627189</v>
      </c>
      <c r="E13" s="21"/>
      <c r="F13" s="17" t="s">
        <v>13</v>
      </c>
      <c r="G13" s="92" t="n">
        <v>2020</v>
      </c>
      <c r="H13" s="93" t="n">
        <v>6418</v>
      </c>
      <c r="I13" s="52" t="n">
        <f aca="false">(H13/(SUM(H$10:H$14))*100)</f>
        <v>23.9290108497073</v>
      </c>
      <c r="J13" s="21"/>
      <c r="K13" s="17" t="s">
        <v>13</v>
      </c>
      <c r="L13" s="92" t="n">
        <v>2020</v>
      </c>
      <c r="M13" s="93" t="n">
        <v>9245.396159</v>
      </c>
      <c r="N13" s="52" t="n">
        <f aca="false">(M13/(SUM(M$10:M$14))*100)</f>
        <v>18.3433639424417</v>
      </c>
      <c r="O13" s="21"/>
    </row>
    <row r="14" customFormat="false" ht="14.4" hidden="false" customHeight="false" outlineLevel="0" collapsed="false">
      <c r="A14" s="17" t="s">
        <v>14</v>
      </c>
      <c r="B14" s="92" t="n">
        <v>2020</v>
      </c>
      <c r="C14" s="93" t="n">
        <f aca="false">336+4703</f>
        <v>5039</v>
      </c>
      <c r="D14" s="52" t="n">
        <f aca="false">(C14/(SUM($C$10:$C$14))*100)</f>
        <v>42.0266889074229</v>
      </c>
      <c r="E14" s="21" t="n">
        <f aca="false">(C14-C8)/C8</f>
        <v>-0.156465659748815</v>
      </c>
      <c r="F14" s="17" t="s">
        <v>14</v>
      </c>
      <c r="G14" s="92" t="n">
        <v>2020</v>
      </c>
      <c r="H14" s="93" t="n">
        <f aca="false">5923+179</f>
        <v>6102</v>
      </c>
      <c r="I14" s="52" t="n">
        <f aca="false">(H14/(SUM(H$10:H$14))*100)</f>
        <v>22.7508295738414</v>
      </c>
      <c r="J14" s="21"/>
      <c r="K14" s="17" t="s">
        <v>14</v>
      </c>
      <c r="L14" s="92" t="n">
        <v>2020</v>
      </c>
      <c r="M14" s="93" t="n">
        <v>15748.632406</v>
      </c>
      <c r="N14" s="52" t="n">
        <f aca="false">(M14/(SUM(M$10:M$14))*100)</f>
        <v>31.2461349249782</v>
      </c>
      <c r="O14" s="21"/>
    </row>
    <row r="15" customFormat="false" ht="15" hidden="false" customHeight="false" outlineLevel="0" collapsed="false">
      <c r="A15" s="22" t="s">
        <v>15</v>
      </c>
      <c r="B15" s="94" t="n">
        <v>2020</v>
      </c>
      <c r="C15" s="95" t="n">
        <f aca="false">SUM(C10:C14)</f>
        <v>11990</v>
      </c>
      <c r="D15" s="55"/>
      <c r="E15" s="21" t="n">
        <f aca="false">(C15-C9)/C9</f>
        <v>-0.086871010058508</v>
      </c>
      <c r="F15" s="22" t="s">
        <v>15</v>
      </c>
      <c r="G15" s="94" t="n">
        <v>2020</v>
      </c>
      <c r="H15" s="95" t="n">
        <f aca="false">SUM(H10:H14)</f>
        <v>26821</v>
      </c>
      <c r="I15" s="96"/>
      <c r="J15" s="21"/>
      <c r="K15" s="22" t="s">
        <v>15</v>
      </c>
      <c r="L15" s="94" t="n">
        <v>2020</v>
      </c>
      <c r="M15" s="95" t="n">
        <f aca="false">SUM(M10:M14)</f>
        <v>50401.857521938</v>
      </c>
      <c r="N15" s="96"/>
      <c r="O15" s="21"/>
    </row>
    <row r="16" customFormat="false" ht="14.4" hidden="false" customHeight="false" outlineLevel="0" collapsed="false">
      <c r="C16" s="97"/>
      <c r="H16" s="97"/>
      <c r="M16" s="97"/>
    </row>
    <row r="17" customFormat="false" ht="15" hidden="false" customHeight="false" outlineLevel="0" collapsed="false">
      <c r="C17" s="97"/>
      <c r="H17" s="97"/>
      <c r="M17" s="97"/>
    </row>
    <row r="18" customFormat="false" ht="19.8" hidden="false" customHeight="true" outlineLevel="0" collapsed="false">
      <c r="A18" s="3" t="s">
        <v>59</v>
      </c>
      <c r="B18" s="3"/>
      <c r="C18" s="3"/>
      <c r="F18" s="3" t="s">
        <v>60</v>
      </c>
      <c r="G18" s="3"/>
      <c r="H18" s="3"/>
      <c r="K18" s="3" t="s">
        <v>61</v>
      </c>
      <c r="L18" s="3"/>
      <c r="M18" s="3"/>
    </row>
    <row r="19" customFormat="false" ht="31.2" hidden="false" customHeight="true" outlineLevel="0" collapsed="false">
      <c r="A19" s="98" t="s">
        <v>19</v>
      </c>
      <c r="B19" s="99" t="s">
        <v>20</v>
      </c>
      <c r="C19" s="100" t="s">
        <v>62</v>
      </c>
      <c r="F19" s="101" t="s">
        <v>19</v>
      </c>
      <c r="G19" s="102" t="s">
        <v>20</v>
      </c>
      <c r="H19" s="103" t="s">
        <v>62</v>
      </c>
      <c r="K19" s="101" t="s">
        <v>19</v>
      </c>
      <c r="L19" s="102" t="s">
        <v>20</v>
      </c>
      <c r="M19" s="103" t="s">
        <v>62</v>
      </c>
    </row>
    <row r="20" customFormat="false" ht="14.4" hidden="false" customHeight="false" outlineLevel="0" collapsed="false">
      <c r="A20" s="104" t="n">
        <v>2015</v>
      </c>
      <c r="B20" s="37" t="n">
        <v>451317</v>
      </c>
      <c r="C20" s="105" t="n">
        <f aca="false">SUM(C4:C8)/B20*1000</f>
        <v>29.0941289603538</v>
      </c>
      <c r="F20" s="104" t="n">
        <v>2015</v>
      </c>
      <c r="G20" s="37" t="n">
        <v>1370678</v>
      </c>
      <c r="H20" s="105" t="n">
        <f aca="false">SUM(H4:H8)/G20*1000</f>
        <v>21.7563862555611</v>
      </c>
      <c r="K20" s="104" t="n">
        <v>2015</v>
      </c>
      <c r="L20" s="37" t="n">
        <v>2195752</v>
      </c>
      <c r="M20" s="105" t="n">
        <f aca="false">SUM(M4:M8)/L20*1000</f>
        <v>25.400681913063</v>
      </c>
    </row>
    <row r="21" customFormat="false" ht="15" hidden="false" customHeight="false" outlineLevel="0" collapsed="false">
      <c r="A21" s="106" t="n">
        <v>2020</v>
      </c>
      <c r="B21" s="107" t="n">
        <v>464176</v>
      </c>
      <c r="C21" s="108" t="n">
        <f aca="false">SUM(C10:C14)/B21*1000</f>
        <v>25.8307193823033</v>
      </c>
      <c r="E21" s="21"/>
      <c r="F21" s="106" t="n">
        <v>2020</v>
      </c>
      <c r="G21" s="109" t="n">
        <v>1411571</v>
      </c>
      <c r="H21" s="108" t="n">
        <f aca="false">SUM(H10:H14)/G21*1000</f>
        <v>19.0008154035468</v>
      </c>
      <c r="J21" s="21"/>
      <c r="K21" s="106" t="n">
        <v>2020</v>
      </c>
      <c r="L21" s="109" t="n">
        <v>2280845</v>
      </c>
      <c r="M21" s="108" t="n">
        <f aca="false">SUM(M10:M14)/L21*1000</f>
        <v>22.0978880730335</v>
      </c>
      <c r="O21" s="21"/>
    </row>
    <row r="22" customFormat="false" ht="14.4" hidden="false" customHeight="false" outlineLevel="0" collapsed="false">
      <c r="C22" s="97"/>
      <c r="H22" s="97"/>
      <c r="M22" s="97"/>
    </row>
    <row r="23" customFormat="false" ht="14.4" hidden="false" customHeight="false" outlineLevel="0" collapsed="false">
      <c r="C23" s="97"/>
      <c r="H23" s="97"/>
      <c r="M23" s="97"/>
    </row>
    <row r="24" customFormat="false" ht="14.4" hidden="false" customHeight="false" outlineLevel="0" collapsed="false">
      <c r="C24" s="97"/>
      <c r="H24" s="97"/>
      <c r="M24" s="97"/>
    </row>
    <row r="25" customFormat="false" ht="15" hidden="false" customHeight="false" outlineLevel="0" collapsed="false"/>
    <row r="26" customFormat="false" ht="19.8" hidden="false" customHeight="true" outlineLevel="0" collapsed="false">
      <c r="A26" s="3" t="s">
        <v>63</v>
      </c>
      <c r="B26" s="3"/>
      <c r="C26" s="3"/>
      <c r="D26" s="3"/>
      <c r="F26" s="3" t="s">
        <v>64</v>
      </c>
      <c r="G26" s="3"/>
      <c r="H26" s="3"/>
      <c r="I26" s="3"/>
      <c r="K26" s="3" t="s">
        <v>65</v>
      </c>
      <c r="L26" s="3"/>
      <c r="M26" s="3"/>
      <c r="N26" s="3"/>
    </row>
    <row r="27" customFormat="false" ht="14.4" hidden="false" customHeight="false" outlineLevel="0" collapsed="false">
      <c r="A27" s="110" t="s">
        <v>25</v>
      </c>
      <c r="B27" s="48" t="s">
        <v>7</v>
      </c>
      <c r="C27" s="6" t="s">
        <v>58</v>
      </c>
      <c r="D27" s="7" t="s">
        <v>9</v>
      </c>
      <c r="F27" s="110" t="s">
        <v>25</v>
      </c>
      <c r="G27" s="48" t="s">
        <v>7</v>
      </c>
      <c r="H27" s="6" t="s">
        <v>58</v>
      </c>
      <c r="I27" s="7" t="s">
        <v>9</v>
      </c>
      <c r="K27" s="110" t="s">
        <v>25</v>
      </c>
      <c r="L27" s="48" t="s">
        <v>7</v>
      </c>
      <c r="M27" s="6" t="s">
        <v>58</v>
      </c>
      <c r="N27" s="7" t="s">
        <v>9</v>
      </c>
    </row>
    <row r="28" customFormat="false" ht="14.4" hidden="false" customHeight="false" outlineLevel="0" collapsed="false">
      <c r="A28" s="11" t="s">
        <v>66</v>
      </c>
      <c r="B28" s="92" t="n">
        <v>2020</v>
      </c>
      <c r="C28" s="93" t="n">
        <v>2871.474793</v>
      </c>
      <c r="D28" s="111" t="n">
        <f aca="false">(C28/SUM(C28:C30))*100</f>
        <v>23.9494718816187</v>
      </c>
      <c r="F28" s="11" t="s">
        <v>66</v>
      </c>
      <c r="G28" s="92" t="n">
        <v>2020</v>
      </c>
      <c r="H28" s="93" t="n">
        <v>8063.585797</v>
      </c>
      <c r="I28" s="111" t="n">
        <f aca="false">(H28/SUM(H28:H30))*100</f>
        <v>30.0647838506143</v>
      </c>
      <c r="K28" s="11" t="s">
        <v>66</v>
      </c>
      <c r="L28" s="92" t="n">
        <v>2020</v>
      </c>
      <c r="M28" s="93" t="n">
        <v>13889.313272</v>
      </c>
      <c r="N28" s="111" t="n">
        <f aca="false">(M28/SUM(M28:M30))*100</f>
        <v>27.5570225469473</v>
      </c>
      <c r="P28" s="81"/>
    </row>
    <row r="29" customFormat="false" ht="14.4" hidden="false" customHeight="false" outlineLevel="0" collapsed="false">
      <c r="A29" s="11" t="s">
        <v>28</v>
      </c>
      <c r="B29" s="92" t="n">
        <v>2020</v>
      </c>
      <c r="C29" s="93" t="n">
        <v>7747.147991</v>
      </c>
      <c r="D29" s="111" t="n">
        <f aca="false">(C29/SUM(C28:C30))*100</f>
        <v>64.6149161488367</v>
      </c>
      <c r="F29" s="11" t="s">
        <v>28</v>
      </c>
      <c r="G29" s="92" t="n">
        <v>2020</v>
      </c>
      <c r="H29" s="93" t="n">
        <v>16315.344505</v>
      </c>
      <c r="I29" s="111" t="n">
        <f aca="false">(H29/SUM(H28:H30))*100</f>
        <v>60.8311634972157</v>
      </c>
      <c r="K29" s="11" t="s">
        <v>28</v>
      </c>
      <c r="L29" s="92" t="n">
        <v>2020</v>
      </c>
      <c r="M29" s="93" t="n">
        <v>31563.287634</v>
      </c>
      <c r="N29" s="111" t="n">
        <f aca="false">(M29/SUM(M28:M30))*100</f>
        <v>62.6229830051689</v>
      </c>
      <c r="P29" s="81"/>
    </row>
    <row r="30" customFormat="false" ht="15" hidden="false" customHeight="false" outlineLevel="0" collapsed="false">
      <c r="A30" s="78" t="s">
        <v>29</v>
      </c>
      <c r="B30" s="94" t="n">
        <v>2020</v>
      </c>
      <c r="C30" s="95" t="n">
        <v>1371.097938</v>
      </c>
      <c r="D30" s="112" t="n">
        <f aca="false">(C30/SUM(C28:C30))*100</f>
        <v>11.4356119695446</v>
      </c>
      <c r="F30" s="78" t="s">
        <v>29</v>
      </c>
      <c r="G30" s="94" t="n">
        <v>2020</v>
      </c>
      <c r="H30" s="95" t="n">
        <v>2441.770745</v>
      </c>
      <c r="I30" s="112" t="n">
        <f aca="false">(H30/SUM(H28:H30))*100</f>
        <v>9.10405265217004</v>
      </c>
      <c r="K30" s="78" t="s">
        <v>29</v>
      </c>
      <c r="L30" s="94" t="n">
        <v>2020</v>
      </c>
      <c r="M30" s="95" t="n">
        <v>4949.481715</v>
      </c>
      <c r="N30" s="112" t="n">
        <f aca="false">(M30/SUM(M28:M30))*100</f>
        <v>9.81999444788379</v>
      </c>
      <c r="P30" s="81"/>
    </row>
    <row r="31" customFormat="false" ht="14.4" hidden="false" customHeight="false" outlineLevel="0" collapsed="false">
      <c r="G31" s="81"/>
      <c r="L31" s="81"/>
      <c r="P31" s="81"/>
    </row>
    <row r="32" customFormat="false" ht="14.4" hidden="false" customHeight="false" outlineLevel="0" collapsed="false">
      <c r="G32" s="81"/>
      <c r="L32" s="81"/>
      <c r="P32" s="81"/>
    </row>
    <row r="33" customFormat="false" ht="14.4" hidden="false" customHeight="false" outlineLevel="0" collapsed="false">
      <c r="F33" s="81"/>
      <c r="G33" s="81"/>
      <c r="K33" s="81"/>
      <c r="L33" s="81"/>
      <c r="P33" s="81"/>
    </row>
    <row r="34" customFormat="false" ht="14.4" hidden="false" customHeight="false" outlineLevel="0" collapsed="false">
      <c r="F34" s="81"/>
      <c r="G34" s="113"/>
      <c r="K34" s="81"/>
      <c r="L34" s="113"/>
      <c r="P34" s="113"/>
    </row>
    <row r="35" customFormat="false" ht="14.4" hidden="false" customHeight="false" outlineLevel="0" collapsed="false">
      <c r="F35" s="81"/>
      <c r="K35" s="81"/>
    </row>
    <row r="36" customFormat="false" ht="14.4" hidden="false" customHeight="false" outlineLevel="0" collapsed="false">
      <c r="E36" s="81"/>
      <c r="F36" s="81"/>
      <c r="K36" s="81"/>
    </row>
    <row r="37" customFormat="false" ht="14.4" hidden="false" customHeight="false" outlineLevel="0" collapsed="false">
      <c r="E37" s="81"/>
      <c r="F37" s="81"/>
      <c r="K37" s="81"/>
    </row>
    <row r="38" customFormat="false" ht="14.4" hidden="false" customHeight="false" outlineLevel="0" collapsed="false">
      <c r="F38" s="81"/>
      <c r="K38" s="81"/>
    </row>
    <row r="39" customFormat="false" ht="14.4" hidden="false" customHeight="false" outlineLevel="0" collapsed="false">
      <c r="F39" s="81"/>
      <c r="K39" s="81"/>
    </row>
    <row r="40" customFormat="false" ht="14.4" hidden="false" customHeight="false" outlineLevel="0" collapsed="false">
      <c r="F40" s="113"/>
      <c r="K40" s="113"/>
    </row>
  </sheetData>
  <mergeCells count="11">
    <mergeCell ref="A1:D1"/>
    <mergeCell ref="F1:I1"/>
    <mergeCell ref="K1:N1"/>
    <mergeCell ref="F2:I2"/>
    <mergeCell ref="K2:N2"/>
    <mergeCell ref="A18:C18"/>
    <mergeCell ref="F18:H18"/>
    <mergeCell ref="K18:M18"/>
    <mergeCell ref="A26:D26"/>
    <mergeCell ref="F26:I26"/>
    <mergeCell ref="K26:N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4" activeCellId="0" sqref="I14"/>
    </sheetView>
  </sheetViews>
  <sheetFormatPr defaultRowHeight="14.4" zeroHeight="false" outlineLevelRow="0" outlineLevelCol="0"/>
  <cols>
    <col collapsed="false" customWidth="true" hidden="false" outlineLevel="0" max="1" min="1" style="0" width="16.33"/>
    <col collapsed="false" customWidth="true" hidden="false" outlineLevel="0" max="2" min="2" style="0" width="19.99"/>
    <col collapsed="false" customWidth="true" hidden="false" outlineLevel="0" max="3" min="3" style="0" width="17.56"/>
    <col collapsed="false" customWidth="true" hidden="false" outlineLevel="0" max="4" min="4" style="0" width="16.33"/>
    <col collapsed="false" customWidth="true" hidden="false" outlineLevel="0" max="5" min="5" style="0" width="11.56"/>
    <col collapsed="false" customWidth="true" hidden="false" outlineLevel="0" max="6" min="6" style="0" width="16.33"/>
    <col collapsed="false" customWidth="true" hidden="false" outlineLevel="0" max="7" min="7" style="0" width="19.99"/>
    <col collapsed="false" customWidth="true" hidden="false" outlineLevel="0" max="8" min="8" style="0" width="16.44"/>
    <col collapsed="false" customWidth="true" hidden="false" outlineLevel="0" max="9" min="9" style="0" width="16.89"/>
    <col collapsed="false" customWidth="true" hidden="false" outlineLevel="0" max="10" min="10" style="0" width="11.56"/>
    <col collapsed="false" customWidth="true" hidden="false" outlineLevel="0" max="11" min="11" style="0" width="16.33"/>
    <col collapsed="false" customWidth="true" hidden="false" outlineLevel="0" max="12" min="12" style="0" width="19.99"/>
    <col collapsed="false" customWidth="true" hidden="false" outlineLevel="0" max="13" min="13" style="0" width="17.56"/>
    <col collapsed="false" customWidth="true" hidden="false" outlineLevel="0" max="14" min="14" style="0" width="16.89"/>
    <col collapsed="false" customWidth="true" hidden="false" outlineLevel="0" max="1004" min="15" style="0" width="11.56"/>
    <col collapsed="false" customWidth="true" hidden="false" outlineLevel="0" max="1025" min="1005" style="0" width="8.89"/>
  </cols>
  <sheetData>
    <row r="1" s="4" customFormat="true" ht="33" hidden="false" customHeight="true" outlineLevel="0" collapsed="false">
      <c r="A1" s="114" t="s">
        <v>0</v>
      </c>
      <c r="B1" s="114"/>
      <c r="C1" s="114"/>
      <c r="D1" s="114"/>
      <c r="E1" s="115"/>
      <c r="F1" s="114" t="s">
        <v>1</v>
      </c>
      <c r="G1" s="114"/>
      <c r="H1" s="114"/>
      <c r="I1" s="114"/>
      <c r="K1" s="114" t="s">
        <v>2</v>
      </c>
      <c r="L1" s="114"/>
      <c r="M1" s="114"/>
      <c r="N1" s="114"/>
    </row>
    <row r="2" customFormat="false" ht="20.4" hidden="false" customHeight="true" outlineLevel="0" collapsed="false">
      <c r="A2" s="116" t="s">
        <v>67</v>
      </c>
      <c r="B2" s="116"/>
      <c r="C2" s="116"/>
      <c r="D2" s="116"/>
      <c r="E2" s="117"/>
      <c r="F2" s="116" t="s">
        <v>68</v>
      </c>
      <c r="G2" s="116"/>
      <c r="H2" s="116"/>
      <c r="I2" s="116"/>
      <c r="K2" s="116" t="s">
        <v>69</v>
      </c>
      <c r="L2" s="116"/>
      <c r="M2" s="116"/>
      <c r="N2" s="116"/>
    </row>
    <row r="3" s="118" customFormat="true" ht="14.4" hidden="false" customHeight="false" outlineLevel="0" collapsed="false">
      <c r="A3" s="110" t="s">
        <v>19</v>
      </c>
      <c r="B3" s="48" t="s">
        <v>70</v>
      </c>
      <c r="C3" s="48" t="s">
        <v>58</v>
      </c>
      <c r="D3" s="49" t="s">
        <v>71</v>
      </c>
      <c r="F3" s="110" t="s">
        <v>19</v>
      </c>
      <c r="G3" s="48" t="s">
        <v>70</v>
      </c>
      <c r="H3" s="48" t="s">
        <v>58</v>
      </c>
      <c r="I3" s="49" t="s">
        <v>71</v>
      </c>
      <c r="K3" s="110" t="s">
        <v>19</v>
      </c>
      <c r="L3" s="48" t="s">
        <v>70</v>
      </c>
      <c r="M3" s="48" t="s">
        <v>58</v>
      </c>
      <c r="N3" s="49" t="s">
        <v>71</v>
      </c>
    </row>
    <row r="4" customFormat="false" ht="14.4" hidden="false" customHeight="false" outlineLevel="0" collapsed="false">
      <c r="A4" s="119" t="n">
        <v>2015</v>
      </c>
      <c r="B4" s="120" t="s">
        <v>72</v>
      </c>
      <c r="C4" s="121" t="n">
        <v>2.87946</v>
      </c>
      <c r="D4" s="122"/>
      <c r="E4" s="123"/>
      <c r="F4" s="119" t="n">
        <v>2015</v>
      </c>
      <c r="G4" s="120" t="s">
        <v>72</v>
      </c>
      <c r="H4" s="121" t="n">
        <v>0</v>
      </c>
      <c r="I4" s="122"/>
      <c r="J4" s="124"/>
      <c r="K4" s="119" t="n">
        <v>2015</v>
      </c>
      <c r="L4" s="120" t="s">
        <v>72</v>
      </c>
      <c r="M4" s="121" t="n">
        <v>39.67805</v>
      </c>
      <c r="N4" s="122"/>
    </row>
    <row r="5" customFormat="false" ht="14.4" hidden="false" customHeight="false" outlineLevel="0" collapsed="false">
      <c r="A5" s="119" t="n">
        <v>2015</v>
      </c>
      <c r="B5" s="120" t="s">
        <v>73</v>
      </c>
      <c r="C5" s="125" t="n">
        <v>665.82944</v>
      </c>
      <c r="D5" s="122"/>
      <c r="E5" s="123"/>
      <c r="F5" s="119" t="n">
        <v>2015</v>
      </c>
      <c r="G5" s="120" t="s">
        <v>73</v>
      </c>
      <c r="H5" s="125" t="n">
        <v>637.01098</v>
      </c>
      <c r="I5" s="122"/>
      <c r="J5" s="124"/>
      <c r="K5" s="119" t="n">
        <v>2015</v>
      </c>
      <c r="L5" s="120" t="s">
        <v>73</v>
      </c>
      <c r="M5" s="125" t="n">
        <v>1803.11383</v>
      </c>
      <c r="N5" s="122"/>
    </row>
    <row r="6" customFormat="false" ht="14.4" hidden="false" customHeight="false" outlineLevel="0" collapsed="false">
      <c r="A6" s="119" t="n">
        <v>2015</v>
      </c>
      <c r="B6" s="120" t="s">
        <v>74</v>
      </c>
      <c r="C6" s="125" t="n">
        <v>0</v>
      </c>
      <c r="D6" s="122"/>
      <c r="E6" s="123"/>
      <c r="F6" s="119" t="n">
        <v>2015</v>
      </c>
      <c r="G6" s="120" t="s">
        <v>74</v>
      </c>
      <c r="H6" s="125" t="n">
        <v>0</v>
      </c>
      <c r="I6" s="122"/>
      <c r="J6" s="124"/>
      <c r="K6" s="119" t="n">
        <v>2015</v>
      </c>
      <c r="L6" s="120" t="s">
        <v>74</v>
      </c>
      <c r="M6" s="125" t="n">
        <v>0</v>
      </c>
      <c r="N6" s="122"/>
    </row>
    <row r="7" customFormat="false" ht="14.4" hidden="false" customHeight="false" outlineLevel="0" collapsed="false">
      <c r="A7" s="119" t="n">
        <v>2015</v>
      </c>
      <c r="B7" s="120" t="s">
        <v>75</v>
      </c>
      <c r="C7" s="125" t="n">
        <v>0.25388</v>
      </c>
      <c r="D7" s="122"/>
      <c r="E7" s="123"/>
      <c r="F7" s="119" t="n">
        <v>2015</v>
      </c>
      <c r="G7" s="120" t="s">
        <v>75</v>
      </c>
      <c r="H7" s="125" t="n">
        <v>834.73144</v>
      </c>
      <c r="I7" s="122"/>
      <c r="J7" s="124"/>
      <c r="K7" s="119" t="n">
        <v>2015</v>
      </c>
      <c r="L7" s="120" t="s">
        <v>75</v>
      </c>
      <c r="M7" s="125" t="n">
        <v>1124.81585</v>
      </c>
      <c r="N7" s="122"/>
    </row>
    <row r="8" customFormat="false" ht="14.4" hidden="false" customHeight="false" outlineLevel="0" collapsed="false">
      <c r="A8" s="119" t="n">
        <v>2015</v>
      </c>
      <c r="B8" s="120" t="s">
        <v>76</v>
      </c>
      <c r="C8" s="125" t="n">
        <v>133.44</v>
      </c>
      <c r="D8" s="122"/>
      <c r="E8" s="123"/>
      <c r="F8" s="119" t="n">
        <v>2015</v>
      </c>
      <c r="G8" s="120" t="s">
        <v>76</v>
      </c>
      <c r="H8" s="125" t="n">
        <v>113.00184</v>
      </c>
      <c r="I8" s="122"/>
      <c r="J8" s="124"/>
      <c r="K8" s="119" t="n">
        <v>2015</v>
      </c>
      <c r="L8" s="120" t="s">
        <v>76</v>
      </c>
      <c r="M8" s="125" t="n">
        <v>345.40312</v>
      </c>
      <c r="N8" s="122"/>
    </row>
    <row r="9" customFormat="false" ht="14.4" hidden="false" customHeight="false" outlineLevel="0" collapsed="false">
      <c r="A9" s="119" t="n">
        <v>2015</v>
      </c>
      <c r="B9" s="120" t="s">
        <v>77</v>
      </c>
      <c r="C9" s="125" t="n">
        <v>22.4934</v>
      </c>
      <c r="D9" s="122"/>
      <c r="E9" s="123"/>
      <c r="F9" s="119" t="n">
        <v>2015</v>
      </c>
      <c r="G9" s="120" t="s">
        <v>77</v>
      </c>
      <c r="H9" s="125" t="n">
        <v>28.7757</v>
      </c>
      <c r="I9" s="122"/>
      <c r="J9" s="124"/>
      <c r="K9" s="119" t="n">
        <v>2015</v>
      </c>
      <c r="L9" s="120" t="s">
        <v>77</v>
      </c>
      <c r="M9" s="125" t="n">
        <v>70.23679</v>
      </c>
      <c r="N9" s="122"/>
    </row>
    <row r="10" customFormat="false" ht="14.4" hidden="false" customHeight="false" outlineLevel="0" collapsed="false">
      <c r="A10" s="119" t="n">
        <v>2015</v>
      </c>
      <c r="B10" s="120" t="s">
        <v>78</v>
      </c>
      <c r="C10" s="125" t="n">
        <v>16.06592</v>
      </c>
      <c r="D10" s="122"/>
      <c r="E10" s="123"/>
      <c r="F10" s="119" t="n">
        <v>2015</v>
      </c>
      <c r="G10" s="120" t="s">
        <v>78</v>
      </c>
      <c r="H10" s="125" t="n">
        <v>22.64157</v>
      </c>
      <c r="I10" s="122"/>
      <c r="J10" s="124"/>
      <c r="K10" s="119" t="n">
        <v>2015</v>
      </c>
      <c r="L10" s="120" t="s">
        <v>78</v>
      </c>
      <c r="M10" s="125" t="n">
        <v>50.07783</v>
      </c>
      <c r="N10" s="122"/>
    </row>
    <row r="11" customFormat="false" ht="14.4" hidden="false" customHeight="false" outlineLevel="0" collapsed="false">
      <c r="A11" s="119" t="n">
        <v>2015</v>
      </c>
      <c r="B11" s="120" t="s">
        <v>79</v>
      </c>
      <c r="C11" s="125" t="n">
        <v>61.62829</v>
      </c>
      <c r="D11" s="122"/>
      <c r="E11" s="123"/>
      <c r="F11" s="119" t="n">
        <v>2015</v>
      </c>
      <c r="G11" s="120" t="s">
        <v>79</v>
      </c>
      <c r="H11" s="125" t="n">
        <v>445.277</v>
      </c>
      <c r="I11" s="122"/>
      <c r="J11" s="124"/>
      <c r="K11" s="119" t="n">
        <v>2015</v>
      </c>
      <c r="L11" s="120" t="s">
        <v>79</v>
      </c>
      <c r="M11" s="125" t="n">
        <v>684.36329</v>
      </c>
      <c r="N11" s="122"/>
    </row>
    <row r="12" customFormat="false" ht="14.4" hidden="false" customHeight="false" outlineLevel="0" collapsed="false">
      <c r="A12" s="119" t="n">
        <v>2015</v>
      </c>
      <c r="B12" s="120" t="s">
        <v>15</v>
      </c>
      <c r="C12" s="125" t="n">
        <f aca="false">SUM(C4:C11)</f>
        <v>902.59039</v>
      </c>
      <c r="D12" s="122"/>
      <c r="F12" s="119" t="n">
        <v>2015</v>
      </c>
      <c r="G12" s="120" t="s">
        <v>15</v>
      </c>
      <c r="H12" s="125" t="n">
        <f aca="false">SUM(H4:H11)</f>
        <v>2081.43853</v>
      </c>
      <c r="I12" s="122"/>
      <c r="J12" s="124"/>
      <c r="K12" s="119" t="n">
        <v>2015</v>
      </c>
      <c r="L12" s="120" t="s">
        <v>15</v>
      </c>
      <c r="M12" s="125" t="n">
        <f aca="false">SUM(M4:M11)</f>
        <v>4117.68876</v>
      </c>
      <c r="N12" s="122"/>
    </row>
    <row r="13" customFormat="false" ht="14.4" hidden="false" customHeight="false" outlineLevel="0" collapsed="false">
      <c r="A13" s="119" t="n">
        <v>2020</v>
      </c>
      <c r="B13" s="120" t="s">
        <v>72</v>
      </c>
      <c r="C13" s="125" t="n">
        <v>8.06825</v>
      </c>
      <c r="D13" s="126" t="n">
        <f aca="false">(C13-C4)/C4</f>
        <v>1.802001069645</v>
      </c>
      <c r="E13" s="127"/>
      <c r="F13" s="119" t="n">
        <v>2020</v>
      </c>
      <c r="G13" s="120" t="s">
        <v>72</v>
      </c>
      <c r="H13" s="125" t="n">
        <v>4.93308</v>
      </c>
      <c r="I13" s="128" t="s">
        <v>80</v>
      </c>
      <c r="K13" s="119" t="n">
        <v>2020</v>
      </c>
      <c r="L13" s="120" t="s">
        <v>72</v>
      </c>
      <c r="M13" s="125" t="n">
        <v>53.458</v>
      </c>
      <c r="N13" s="126" t="n">
        <f aca="false">(M13-M4)/M4</f>
        <v>0.347294032846876</v>
      </c>
    </row>
    <row r="14" customFormat="false" ht="14.4" hidden="false" customHeight="false" outlineLevel="0" collapsed="false">
      <c r="A14" s="119" t="n">
        <v>2020</v>
      </c>
      <c r="B14" s="120" t="s">
        <v>73</v>
      </c>
      <c r="C14" s="125" t="n">
        <v>625.53013</v>
      </c>
      <c r="D14" s="126" t="n">
        <f aca="false">(C14-C5)/C5</f>
        <v>-0.0605249746842074</v>
      </c>
      <c r="E14" s="127"/>
      <c r="F14" s="119" t="n">
        <v>2020</v>
      </c>
      <c r="G14" s="120" t="s">
        <v>73</v>
      </c>
      <c r="H14" s="125" t="n">
        <v>642.63501</v>
      </c>
      <c r="I14" s="126" t="n">
        <f aca="false">(H14-H5)/H5</f>
        <v>0.00882878031395934</v>
      </c>
      <c r="K14" s="119" t="n">
        <v>2020</v>
      </c>
      <c r="L14" s="120" t="s">
        <v>73</v>
      </c>
      <c r="M14" s="125" t="n">
        <v>1730.39671</v>
      </c>
      <c r="N14" s="126" t="n">
        <f aca="false">(M14-M5)/M5</f>
        <v>-0.0403286352697988</v>
      </c>
    </row>
    <row r="15" customFormat="false" ht="14.4" hidden="false" customHeight="false" outlineLevel="0" collapsed="false">
      <c r="A15" s="119" t="n">
        <v>2020</v>
      </c>
      <c r="B15" s="120" t="s">
        <v>74</v>
      </c>
      <c r="C15" s="125" t="n">
        <v>0</v>
      </c>
      <c r="D15" s="126" t="n">
        <v>0</v>
      </c>
      <c r="E15" s="127"/>
      <c r="F15" s="119" t="n">
        <v>2020</v>
      </c>
      <c r="G15" s="120" t="s">
        <v>74</v>
      </c>
      <c r="H15" s="125" t="n">
        <v>0</v>
      </c>
      <c r="I15" s="126" t="n">
        <v>0</v>
      </c>
      <c r="J15" s="118"/>
      <c r="K15" s="119" t="n">
        <v>2020</v>
      </c>
      <c r="L15" s="120" t="s">
        <v>74</v>
      </c>
      <c r="M15" s="125" t="n">
        <v>0</v>
      </c>
      <c r="N15" s="126" t="n">
        <v>0</v>
      </c>
    </row>
    <row r="16" customFormat="false" ht="14.4" hidden="false" customHeight="false" outlineLevel="0" collapsed="false">
      <c r="A16" s="119" t="n">
        <v>2020</v>
      </c>
      <c r="B16" s="120" t="s">
        <v>75</v>
      </c>
      <c r="C16" s="125" t="n">
        <v>0.18048</v>
      </c>
      <c r="D16" s="126" t="n">
        <f aca="false">(C16-C7)/C7</f>
        <v>-0.289112966755948</v>
      </c>
      <c r="E16" s="127"/>
      <c r="F16" s="119" t="n">
        <v>2020</v>
      </c>
      <c r="G16" s="120" t="s">
        <v>75</v>
      </c>
      <c r="H16" s="125" t="n">
        <v>853.54933</v>
      </c>
      <c r="I16" s="126" t="n">
        <f aca="false">(H16-H7)/H7</f>
        <v>0.0225436458940615</v>
      </c>
      <c r="J16" s="118"/>
      <c r="K16" s="119" t="n">
        <v>2020</v>
      </c>
      <c r="L16" s="120" t="s">
        <v>75</v>
      </c>
      <c r="M16" s="125" t="n">
        <v>1141.20767</v>
      </c>
      <c r="N16" s="126" t="n">
        <f aca="false">(M16-M7)/M7</f>
        <v>0.0145728920871804</v>
      </c>
    </row>
    <row r="17" customFormat="false" ht="14.4" hidden="false" customHeight="false" outlineLevel="0" collapsed="false">
      <c r="A17" s="119" t="n">
        <v>2020</v>
      </c>
      <c r="B17" s="120" t="s">
        <v>76</v>
      </c>
      <c r="C17" s="125" t="n">
        <v>233.80906</v>
      </c>
      <c r="D17" s="126" t="n">
        <f aca="false">(C17-C8)/C8</f>
        <v>0.752166217026379</v>
      </c>
      <c r="E17" s="127"/>
      <c r="F17" s="119" t="n">
        <v>2020</v>
      </c>
      <c r="G17" s="120" t="s">
        <v>76</v>
      </c>
      <c r="H17" s="125" t="n">
        <v>192.47024</v>
      </c>
      <c r="I17" s="126" t="n">
        <f aca="false">(H17-H8)/H8</f>
        <v>0.703248725861455</v>
      </c>
      <c r="J17" s="129"/>
      <c r="K17" s="119" t="n">
        <v>2020</v>
      </c>
      <c r="L17" s="120" t="s">
        <v>76</v>
      </c>
      <c r="M17" s="125" t="n">
        <v>602.40453</v>
      </c>
      <c r="N17" s="126" t="n">
        <f aca="false">(M17-M8)/M8</f>
        <v>0.744062213450764</v>
      </c>
    </row>
    <row r="18" customFormat="false" ht="14.4" hidden="false" customHeight="false" outlineLevel="0" collapsed="false">
      <c r="A18" s="119" t="n">
        <v>2020</v>
      </c>
      <c r="B18" s="120" t="s">
        <v>77</v>
      </c>
      <c r="C18" s="125" t="n">
        <v>35.54516</v>
      </c>
      <c r="D18" s="126" t="n">
        <f aca="false">(C18-C9)/C9</f>
        <v>0.580248428427894</v>
      </c>
      <c r="E18" s="127"/>
      <c r="F18" s="119" t="n">
        <v>2020</v>
      </c>
      <c r="G18" s="120" t="s">
        <v>77</v>
      </c>
      <c r="H18" s="125" t="n">
        <v>60.6729</v>
      </c>
      <c r="I18" s="126" t="n">
        <f aca="false">(H18-H9)/H9</f>
        <v>1.10847694408824</v>
      </c>
      <c r="J18" s="129"/>
      <c r="K18" s="119" t="n">
        <v>2020</v>
      </c>
      <c r="L18" s="120" t="s">
        <v>77</v>
      </c>
      <c r="M18" s="125" t="n">
        <v>117.36621</v>
      </c>
      <c r="N18" s="126" t="n">
        <f aca="false">(M18-M9)/M9</f>
        <v>0.671007601571769</v>
      </c>
    </row>
    <row r="19" customFormat="false" ht="14.4" hidden="false" customHeight="false" outlineLevel="0" collapsed="false">
      <c r="A19" s="119" t="n">
        <v>2020</v>
      </c>
      <c r="B19" s="120" t="s">
        <v>78</v>
      </c>
      <c r="C19" s="125" t="n">
        <v>17.76661</v>
      </c>
      <c r="D19" s="126" t="n">
        <f aca="false">(C19-C10)/C10</f>
        <v>0.105856994183962</v>
      </c>
      <c r="E19" s="127"/>
      <c r="F19" s="119" t="n">
        <v>2020</v>
      </c>
      <c r="G19" s="120" t="s">
        <v>78</v>
      </c>
      <c r="H19" s="125" t="n">
        <v>24.29118</v>
      </c>
      <c r="I19" s="126" t="n">
        <f aca="false">(H19-H10)/H10</f>
        <v>0.0728575801059732</v>
      </c>
      <c r="J19" s="123"/>
      <c r="K19" s="119" t="n">
        <v>2020</v>
      </c>
      <c r="L19" s="120" t="s">
        <v>78</v>
      </c>
      <c r="M19" s="125" t="n">
        <v>54.58731</v>
      </c>
      <c r="N19" s="126" t="n">
        <f aca="false">(M19-M10)/M10</f>
        <v>0.0900494290587273</v>
      </c>
    </row>
    <row r="20" customFormat="false" ht="14.4" hidden="false" customHeight="false" outlineLevel="0" collapsed="false">
      <c r="A20" s="119" t="n">
        <v>2020</v>
      </c>
      <c r="B20" s="120" t="s">
        <v>79</v>
      </c>
      <c r="C20" s="125" t="n">
        <v>58.727</v>
      </c>
      <c r="D20" s="126" t="n">
        <f aca="false">(C20-C11)/C11</f>
        <v>-0.0470772432595486</v>
      </c>
      <c r="E20" s="127"/>
      <c r="F20" s="119" t="n">
        <v>2020</v>
      </c>
      <c r="G20" s="120" t="s">
        <v>79</v>
      </c>
      <c r="H20" s="125" t="n">
        <v>465.53</v>
      </c>
      <c r="I20" s="126" t="n">
        <f aca="false">(H20-H11)/H11</f>
        <v>0.0454840470089405</v>
      </c>
      <c r="J20" s="123"/>
      <c r="K20" s="119" t="n">
        <v>2020</v>
      </c>
      <c r="L20" s="120" t="s">
        <v>79</v>
      </c>
      <c r="M20" s="125" t="n">
        <v>669.40026</v>
      </c>
      <c r="N20" s="126" t="n">
        <f aca="false">(M20-M11)/M11</f>
        <v>-0.0218641622346517</v>
      </c>
    </row>
    <row r="21" customFormat="false" ht="15" hidden="false" customHeight="false" outlineLevel="0" collapsed="false">
      <c r="A21" s="130" t="n">
        <v>2020</v>
      </c>
      <c r="B21" s="131" t="s">
        <v>81</v>
      </c>
      <c r="C21" s="26" t="n">
        <f aca="false">SUM(C13:C20)</f>
        <v>979.62669</v>
      </c>
      <c r="D21" s="132" t="n">
        <f aca="false">(C21-C12)/C12</f>
        <v>0.0853502329002195</v>
      </c>
      <c r="E21" s="21"/>
      <c r="F21" s="130" t="n">
        <v>2020</v>
      </c>
      <c r="G21" s="131" t="s">
        <v>81</v>
      </c>
      <c r="H21" s="26" t="n">
        <f aca="false">SUM(H13:H20)</f>
        <v>2244.08174</v>
      </c>
      <c r="I21" s="132" t="n">
        <f aca="false">(H21-H12)/H12</f>
        <v>0.0781398093942266</v>
      </c>
      <c r="K21" s="130" t="n">
        <v>2020</v>
      </c>
      <c r="L21" s="131" t="s">
        <v>81</v>
      </c>
      <c r="M21" s="26" t="n">
        <f aca="false">SUM(M13:M20)</f>
        <v>4368.82069</v>
      </c>
      <c r="N21" s="132" t="n">
        <f aca="false">(M21-M12)/M12</f>
        <v>0.0609885653426605</v>
      </c>
    </row>
    <row r="23" customFormat="false" ht="19.8" hidden="false" customHeight="true" outlineLevel="0" collapsed="false">
      <c r="A23" s="3" t="s">
        <v>82</v>
      </c>
      <c r="B23" s="3"/>
      <c r="C23" s="3"/>
      <c r="D23" s="3"/>
      <c r="E23" s="117"/>
      <c r="F23" s="3" t="s">
        <v>83</v>
      </c>
      <c r="G23" s="3"/>
      <c r="H23" s="3"/>
      <c r="I23" s="3"/>
      <c r="K23" s="3" t="s">
        <v>84</v>
      </c>
      <c r="L23" s="3"/>
      <c r="M23" s="3"/>
      <c r="N23" s="3"/>
    </row>
    <row r="24" customFormat="false" ht="14.4" hidden="false" customHeight="false" outlineLevel="0" collapsed="false">
      <c r="A24" s="110" t="s">
        <v>19</v>
      </c>
      <c r="B24" s="48" t="s">
        <v>70</v>
      </c>
      <c r="C24" s="48" t="s">
        <v>58</v>
      </c>
      <c r="D24" s="49" t="s">
        <v>9</v>
      </c>
      <c r="E24" s="118"/>
      <c r="F24" s="110" t="s">
        <v>19</v>
      </c>
      <c r="G24" s="48" t="s">
        <v>70</v>
      </c>
      <c r="H24" s="48" t="s">
        <v>58</v>
      </c>
      <c r="I24" s="49" t="s">
        <v>9</v>
      </c>
      <c r="K24" s="110" t="s">
        <v>19</v>
      </c>
      <c r="L24" s="48" t="s">
        <v>70</v>
      </c>
      <c r="M24" s="48" t="s">
        <v>58</v>
      </c>
      <c r="N24" s="49" t="s">
        <v>9</v>
      </c>
    </row>
    <row r="25" customFormat="false" ht="14.4" hidden="false" customHeight="false" outlineLevel="0" collapsed="false">
      <c r="A25" s="119" t="n">
        <v>2020</v>
      </c>
      <c r="B25" s="120" t="s">
        <v>75</v>
      </c>
      <c r="C25" s="133" t="n">
        <v>0.18048</v>
      </c>
      <c r="D25" s="126" t="n">
        <f aca="false">C25/$C$21</f>
        <v>0.00018423344508917</v>
      </c>
      <c r="E25" s="134"/>
      <c r="F25" s="119" t="n">
        <v>2020</v>
      </c>
      <c r="G25" s="120" t="s">
        <v>75</v>
      </c>
      <c r="H25" s="133" t="n">
        <v>853.54933</v>
      </c>
      <c r="I25" s="135" t="n">
        <v>38.0355722</v>
      </c>
      <c r="K25" s="119" t="n">
        <v>2020</v>
      </c>
      <c r="L25" s="120" t="s">
        <v>75</v>
      </c>
      <c r="M25" s="133" t="n">
        <v>1141.20767</v>
      </c>
      <c r="N25" s="136" t="n">
        <v>26.121641</v>
      </c>
    </row>
    <row r="26" customFormat="false" ht="14.4" hidden="false" customHeight="false" outlineLevel="0" collapsed="false">
      <c r="A26" s="119" t="n">
        <v>2020</v>
      </c>
      <c r="B26" s="120" t="s">
        <v>73</v>
      </c>
      <c r="C26" s="133" t="n">
        <v>625.53013</v>
      </c>
      <c r="D26" s="126" t="n">
        <f aca="false">C26/$C$21</f>
        <v>0.638539288879522</v>
      </c>
      <c r="E26" s="134"/>
      <c r="F26" s="119" t="n">
        <v>2020</v>
      </c>
      <c r="G26" s="120" t="s">
        <v>73</v>
      </c>
      <c r="H26" s="133" t="n">
        <v>642.63501</v>
      </c>
      <c r="I26" s="135" t="n">
        <v>28.6368807</v>
      </c>
      <c r="K26" s="119" t="n">
        <v>2020</v>
      </c>
      <c r="L26" s="120" t="s">
        <v>73</v>
      </c>
      <c r="M26" s="137" t="n">
        <v>1730.39671</v>
      </c>
      <c r="N26" s="136" t="n">
        <v>39.607867</v>
      </c>
    </row>
    <row r="27" customFormat="false" ht="14.4" hidden="false" customHeight="false" outlineLevel="0" collapsed="false">
      <c r="A27" s="119" t="n">
        <v>2020</v>
      </c>
      <c r="B27" s="120" t="s">
        <v>76</v>
      </c>
      <c r="C27" s="133" t="n">
        <v>233.80906</v>
      </c>
      <c r="D27" s="126" t="n">
        <f aca="false">C27/$C$21</f>
        <v>0.23867159029732</v>
      </c>
      <c r="E27" s="134"/>
      <c r="F27" s="119" t="n">
        <v>2020</v>
      </c>
      <c r="G27" s="120" t="s">
        <v>76</v>
      </c>
      <c r="H27" s="133" t="n">
        <v>192.47024</v>
      </c>
      <c r="I27" s="135" t="n">
        <v>8.5767928</v>
      </c>
      <c r="K27" s="119" t="n">
        <v>2020</v>
      </c>
      <c r="L27" s="120" t="s">
        <v>76</v>
      </c>
      <c r="M27" s="137" t="n">
        <v>602.40453</v>
      </c>
      <c r="N27" s="136" t="n">
        <v>13.788722</v>
      </c>
    </row>
    <row r="28" customFormat="false" ht="14.4" hidden="false" customHeight="false" outlineLevel="0" collapsed="false">
      <c r="A28" s="119" t="n">
        <v>2020</v>
      </c>
      <c r="B28" s="120" t="s">
        <v>79</v>
      </c>
      <c r="C28" s="133" t="n">
        <v>58.727</v>
      </c>
      <c r="D28" s="126" t="n">
        <f aca="false">C28/$C$21</f>
        <v>0.0599483462419751</v>
      </c>
      <c r="E28" s="134"/>
      <c r="F28" s="119" t="n">
        <v>2020</v>
      </c>
      <c r="G28" s="120" t="s">
        <v>79</v>
      </c>
      <c r="H28" s="133" t="n">
        <v>465.53</v>
      </c>
      <c r="I28" s="135" t="n">
        <v>20.744788</v>
      </c>
      <c r="K28" s="119" t="n">
        <v>2020</v>
      </c>
      <c r="L28" s="120" t="s">
        <v>79</v>
      </c>
      <c r="M28" s="137" t="n">
        <v>669.40026</v>
      </c>
      <c r="N28" s="136" t="n">
        <v>15.322219</v>
      </c>
    </row>
    <row r="29" customFormat="false" ht="14.4" hidden="false" customHeight="false" outlineLevel="0" collapsed="false">
      <c r="A29" s="119" t="n">
        <v>2020</v>
      </c>
      <c r="B29" s="120" t="s">
        <v>77</v>
      </c>
      <c r="C29" s="133" t="n">
        <v>35.54516</v>
      </c>
      <c r="D29" s="126" t="n">
        <f aca="false">C29/$C$21</f>
        <v>0.0362843931906347</v>
      </c>
      <c r="E29" s="134"/>
      <c r="F29" s="119" t="n">
        <v>2020</v>
      </c>
      <c r="G29" s="120" t="s">
        <v>77</v>
      </c>
      <c r="H29" s="133" t="n">
        <v>60.6729</v>
      </c>
      <c r="I29" s="135" t="n">
        <v>2.7036849</v>
      </c>
      <c r="K29" s="119" t="n">
        <v>2020</v>
      </c>
      <c r="L29" s="120" t="s">
        <v>77</v>
      </c>
      <c r="M29" s="137" t="n">
        <v>117.36621</v>
      </c>
      <c r="N29" s="136" t="n">
        <v>2.686451</v>
      </c>
    </row>
    <row r="30" customFormat="false" ht="14.4" hidden="false" customHeight="false" outlineLevel="0" collapsed="false">
      <c r="A30" s="119" t="n">
        <v>2020</v>
      </c>
      <c r="B30" s="120" t="s">
        <v>74</v>
      </c>
      <c r="C30" s="133" t="n">
        <v>0</v>
      </c>
      <c r="D30" s="126" t="n">
        <f aca="false">C30/$C$21</f>
        <v>0</v>
      </c>
      <c r="E30" s="134"/>
      <c r="F30" s="119" t="n">
        <v>2020</v>
      </c>
      <c r="G30" s="120" t="s">
        <v>74</v>
      </c>
      <c r="H30" s="133" t="n">
        <v>0</v>
      </c>
      <c r="I30" s="135" t="n">
        <v>0</v>
      </c>
      <c r="K30" s="119" t="n">
        <v>2020</v>
      </c>
      <c r="L30" s="120" t="s">
        <v>74</v>
      </c>
      <c r="M30" s="133" t="n">
        <v>0</v>
      </c>
      <c r="N30" s="136" t="n">
        <v>0</v>
      </c>
    </row>
    <row r="31" customFormat="false" ht="14.4" hidden="false" customHeight="false" outlineLevel="0" collapsed="false">
      <c r="A31" s="119" t="n">
        <v>2020</v>
      </c>
      <c r="B31" s="120" t="s">
        <v>72</v>
      </c>
      <c r="C31" s="133" t="n">
        <v>8.06825</v>
      </c>
      <c r="D31" s="126" t="n">
        <f aca="false">C31/$C$21</f>
        <v>0.00823604550831501</v>
      </c>
      <c r="E31" s="134"/>
      <c r="F31" s="119" t="n">
        <v>2020</v>
      </c>
      <c r="G31" s="120" t="s">
        <v>72</v>
      </c>
      <c r="H31" s="133" t="n">
        <v>4.93308</v>
      </c>
      <c r="I31" s="135" t="n">
        <v>0.2198262</v>
      </c>
      <c r="K31" s="119" t="n">
        <v>2020</v>
      </c>
      <c r="L31" s="120" t="s">
        <v>72</v>
      </c>
      <c r="M31" s="133" t="n">
        <v>53.458</v>
      </c>
      <c r="N31" s="136" t="n">
        <v>1.223625</v>
      </c>
    </row>
    <row r="32" customFormat="false" ht="15" hidden="false" customHeight="false" outlineLevel="0" collapsed="false">
      <c r="A32" s="130" t="n">
        <v>2020</v>
      </c>
      <c r="B32" s="131" t="s">
        <v>78</v>
      </c>
      <c r="C32" s="138" t="n">
        <v>17.76661</v>
      </c>
      <c r="D32" s="132" t="n">
        <f aca="false">C32/$C$21</f>
        <v>0.0181361024371437</v>
      </c>
      <c r="E32" s="134"/>
      <c r="F32" s="130" t="n">
        <v>2020</v>
      </c>
      <c r="G32" s="131" t="s">
        <v>78</v>
      </c>
      <c r="H32" s="138" t="n">
        <v>24.29118</v>
      </c>
      <c r="I32" s="139" t="n">
        <v>1.0824552</v>
      </c>
      <c r="K32" s="130" t="n">
        <v>2020</v>
      </c>
      <c r="L32" s="131" t="s">
        <v>78</v>
      </c>
      <c r="M32" s="140" t="n">
        <v>54.58731</v>
      </c>
      <c r="N32" s="141" t="n">
        <v>1.249475</v>
      </c>
    </row>
    <row r="33" customFormat="false" ht="14.4" hidden="false" customHeight="false" outlineLevel="0" collapsed="false">
      <c r="A33" s="134"/>
      <c r="F33" s="134"/>
      <c r="H33" s="142"/>
      <c r="I33" s="142"/>
      <c r="K33" s="134"/>
    </row>
    <row r="34" customFormat="false" ht="15" hidden="false" customHeight="false" outlineLevel="0" collapsed="false"/>
    <row r="35" customFormat="false" ht="19.8" hidden="false" customHeight="true" outlineLevel="0" collapsed="false">
      <c r="A35" s="3" t="s">
        <v>85</v>
      </c>
      <c r="B35" s="3"/>
      <c r="C35" s="3"/>
      <c r="D35" s="3"/>
      <c r="E35" s="117"/>
      <c r="F35" s="3" t="s">
        <v>86</v>
      </c>
      <c r="G35" s="3"/>
      <c r="H35" s="3"/>
      <c r="I35" s="3"/>
      <c r="K35" s="3" t="s">
        <v>87</v>
      </c>
      <c r="L35" s="3"/>
      <c r="M35" s="3"/>
      <c r="N35" s="3"/>
    </row>
    <row r="36" customFormat="false" ht="14.4" hidden="false" customHeight="false" outlineLevel="0" collapsed="false">
      <c r="A36" s="110" t="s">
        <v>19</v>
      </c>
      <c r="B36" s="48" t="s">
        <v>70</v>
      </c>
      <c r="C36" s="48" t="s">
        <v>58</v>
      </c>
      <c r="D36" s="49" t="s">
        <v>9</v>
      </c>
      <c r="E36" s="118"/>
      <c r="F36" s="110" t="s">
        <v>19</v>
      </c>
      <c r="G36" s="48" t="s">
        <v>70</v>
      </c>
      <c r="H36" s="48" t="s">
        <v>58</v>
      </c>
      <c r="I36" s="49" t="s">
        <v>9</v>
      </c>
      <c r="K36" s="110" t="s">
        <v>19</v>
      </c>
      <c r="L36" s="48" t="s">
        <v>70</v>
      </c>
      <c r="M36" s="48" t="s">
        <v>58</v>
      </c>
      <c r="N36" s="49" t="s">
        <v>9</v>
      </c>
    </row>
    <row r="37" customFormat="false" ht="14.4" hidden="false" customHeight="false" outlineLevel="0" collapsed="false">
      <c r="A37" s="119" t="n">
        <v>2020</v>
      </c>
      <c r="B37" s="143" t="s">
        <v>88</v>
      </c>
      <c r="C37" s="144" t="n">
        <v>1001</v>
      </c>
      <c r="D37" s="145"/>
      <c r="E37" s="15"/>
      <c r="F37" s="119" t="n">
        <v>2020</v>
      </c>
      <c r="G37" s="143" t="s">
        <v>88</v>
      </c>
      <c r="H37" s="146" t="n">
        <v>2989</v>
      </c>
      <c r="I37" s="145"/>
      <c r="K37" s="119" t="n">
        <v>2020</v>
      </c>
      <c r="L37" s="143" t="s">
        <v>88</v>
      </c>
      <c r="M37" s="146" t="n">
        <v>15640</v>
      </c>
      <c r="N37" s="145"/>
    </row>
    <row r="38" customFormat="false" ht="15" hidden="false" customHeight="false" outlineLevel="0" collapsed="false">
      <c r="A38" s="130" t="n">
        <v>2020</v>
      </c>
      <c r="B38" s="147" t="s">
        <v>89</v>
      </c>
      <c r="C38" s="148" t="n">
        <v>979.62668</v>
      </c>
      <c r="D38" s="149" t="n">
        <f aca="false">C38/(C37)</f>
        <v>0.978648031968032</v>
      </c>
      <c r="E38" s="150"/>
      <c r="F38" s="130" t="n">
        <v>2020</v>
      </c>
      <c r="G38" s="147" t="s">
        <v>89</v>
      </c>
      <c r="H38" s="151" t="n">
        <v>2244.0817</v>
      </c>
      <c r="I38" s="149" t="n">
        <f aca="false">H38/(H37)</f>
        <v>0.750780093676815</v>
      </c>
      <c r="K38" s="130" t="n">
        <v>2020</v>
      </c>
      <c r="L38" s="147" t="s">
        <v>89</v>
      </c>
      <c r="M38" s="151" t="n">
        <v>4368.8207</v>
      </c>
      <c r="N38" s="149" t="n">
        <f aca="false">M38/M37</f>
        <v>0.279336361892583</v>
      </c>
    </row>
    <row r="39" customFormat="false" ht="14.4" hidden="false" customHeight="false" outlineLevel="0" collapsed="false">
      <c r="A39" s="118"/>
      <c r="B39" s="118"/>
      <c r="C39" s="118"/>
      <c r="D39" s="118"/>
      <c r="E39" s="118"/>
      <c r="F39" s="118"/>
      <c r="G39" s="118"/>
      <c r="H39" s="118"/>
      <c r="I39" s="118"/>
      <c r="K39" s="118"/>
      <c r="L39" s="118"/>
      <c r="M39" s="118"/>
      <c r="N39" s="118"/>
    </row>
    <row r="40" customFormat="false" ht="15" hidden="false" customHeight="false" outlineLevel="0" collapsed="false">
      <c r="A40" s="118"/>
      <c r="B40" s="118"/>
      <c r="C40" s="118"/>
      <c r="D40" s="118"/>
      <c r="E40" s="118"/>
      <c r="F40" s="118"/>
      <c r="G40" s="118"/>
      <c r="H40" s="118"/>
      <c r="I40" s="118"/>
      <c r="K40" s="118"/>
      <c r="L40" s="118"/>
      <c r="M40" s="118"/>
      <c r="N40" s="118"/>
    </row>
    <row r="41" customFormat="false" ht="14.4" hidden="false" customHeight="false" outlineLevel="0" collapsed="false">
      <c r="A41" s="3" t="s">
        <v>90</v>
      </c>
      <c r="B41" s="3"/>
      <c r="C41" s="3"/>
      <c r="D41" s="3"/>
      <c r="E41" s="117"/>
      <c r="F41" s="3" t="s">
        <v>91</v>
      </c>
      <c r="G41" s="3"/>
      <c r="H41" s="3"/>
      <c r="I41" s="3"/>
      <c r="K41" s="3" t="s">
        <v>92</v>
      </c>
      <c r="L41" s="3"/>
      <c r="M41" s="3"/>
      <c r="N41" s="3"/>
    </row>
    <row r="42" customFormat="false" ht="14.4" hidden="false" customHeight="false" outlineLevel="0" collapsed="false">
      <c r="A42" s="110" t="s">
        <v>19</v>
      </c>
      <c r="B42" s="48" t="s">
        <v>70</v>
      </c>
      <c r="C42" s="48" t="s">
        <v>58</v>
      </c>
      <c r="D42" s="49"/>
      <c r="E42" s="118"/>
      <c r="F42" s="110" t="s">
        <v>19</v>
      </c>
      <c r="G42" s="48" t="s">
        <v>70</v>
      </c>
      <c r="H42" s="48" t="s">
        <v>58</v>
      </c>
      <c r="I42" s="49" t="s">
        <v>9</v>
      </c>
      <c r="K42" s="110" t="s">
        <v>19</v>
      </c>
      <c r="L42" s="48" t="s">
        <v>70</v>
      </c>
      <c r="M42" s="48" t="s">
        <v>58</v>
      </c>
      <c r="N42" s="49" t="s">
        <v>9</v>
      </c>
    </row>
    <row r="43" customFormat="false" ht="14.4" hidden="false" customHeight="false" outlineLevel="0" collapsed="false">
      <c r="A43" s="119" t="n">
        <v>2020</v>
      </c>
      <c r="B43" s="120" t="s">
        <v>93</v>
      </c>
      <c r="C43" s="144" t="n">
        <v>11989.72</v>
      </c>
      <c r="D43" s="152"/>
      <c r="E43" s="123"/>
      <c r="F43" s="119" t="n">
        <v>2020</v>
      </c>
      <c r="G43" s="120" t="s">
        <v>93</v>
      </c>
      <c r="H43" s="146" t="n">
        <v>26820.701</v>
      </c>
      <c r="I43" s="152"/>
      <c r="K43" s="119" t="n">
        <v>2020</v>
      </c>
      <c r="L43" s="120" t="s">
        <v>93</v>
      </c>
      <c r="M43" s="146" t="n">
        <v>50402.08</v>
      </c>
      <c r="N43" s="152"/>
    </row>
    <row r="44" customFormat="false" ht="15" hidden="false" customHeight="false" outlineLevel="0" collapsed="false">
      <c r="A44" s="130" t="n">
        <v>2020</v>
      </c>
      <c r="B44" s="131" t="s">
        <v>94</v>
      </c>
      <c r="C44" s="148" t="n">
        <v>979.62668</v>
      </c>
      <c r="D44" s="132" t="n">
        <v>0.075534</v>
      </c>
      <c r="E44" s="123"/>
      <c r="F44" s="130" t="n">
        <v>2020</v>
      </c>
      <c r="G44" s="131" t="s">
        <v>94</v>
      </c>
      <c r="H44" s="151" t="n">
        <v>2244.0817</v>
      </c>
      <c r="I44" s="132" t="n">
        <v>0.07720965</v>
      </c>
      <c r="K44" s="130" t="n">
        <v>2020</v>
      </c>
      <c r="L44" s="131" t="s">
        <v>94</v>
      </c>
      <c r="M44" s="151" t="n">
        <v>4368.8207</v>
      </c>
      <c r="N44" s="149" t="n">
        <v>0.07976536</v>
      </c>
    </row>
    <row r="45" customFormat="false" ht="14.4" hidden="false" customHeight="false" outlineLevel="0" collapsed="false">
      <c r="A45" s="118"/>
      <c r="B45" s="118"/>
      <c r="C45" s="123"/>
      <c r="D45" s="118"/>
      <c r="E45" s="118"/>
      <c r="F45" s="118"/>
      <c r="G45" s="118"/>
      <c r="H45" s="123"/>
      <c r="I45" s="118"/>
      <c r="K45" s="118"/>
      <c r="L45" s="118"/>
      <c r="M45" s="123"/>
      <c r="N45" s="118"/>
    </row>
    <row r="47" customFormat="false" ht="14.4" hidden="false" customHeight="false" outlineLevel="0" collapsed="false">
      <c r="A47" s="0" t="s">
        <v>95</v>
      </c>
    </row>
  </sheetData>
  <mergeCells count="16">
    <mergeCell ref="A1:D1"/>
    <mergeCell ref="F1:I1"/>
    <mergeCell ref="K1:N1"/>
    <mergeCell ref="A2:D2"/>
    <mergeCell ref="F2:I2"/>
    <mergeCell ref="K2:N2"/>
    <mergeCell ref="J17:J18"/>
    <mergeCell ref="A23:D23"/>
    <mergeCell ref="F23:I23"/>
    <mergeCell ref="K23:N23"/>
    <mergeCell ref="A35:D35"/>
    <mergeCell ref="F35:I35"/>
    <mergeCell ref="K35:N35"/>
    <mergeCell ref="A41:D41"/>
    <mergeCell ref="F41:I41"/>
    <mergeCell ref="K41:N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LibreOffice/6.2.8.2.M1$Windows_X86_64 LibreOffice_project/ba352b96595e9b31d57a5fb2829eccca433f28f7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2023-03-31T11:45:46Z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